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b\OneDrive - CSCS International\Bob Liu\Chinese Paper\4. 第四本书\第二版\"/>
    </mc:Choice>
  </mc:AlternateContent>
  <bookViews>
    <workbookView xWindow="0" yWindow="0" windowWidth="23040" windowHeight="9972"/>
  </bookViews>
  <sheets>
    <sheet name="天猫案例" sheetId="1" r:id="rId1"/>
  </sheets>
  <externalReferences>
    <externalReference r:id="rId2"/>
  </externalReferences>
  <definedNames>
    <definedName name="solver_adj" localSheetId="0" hidden="1">天猫案例!$Q$68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天猫案例!$N$68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天猫案例!$Q$65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hs1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E44" i="1"/>
  <c r="F43" i="1"/>
  <c r="E43" i="1"/>
  <c r="E42" i="1"/>
  <c r="E41" i="1"/>
  <c r="F42" i="1" s="1"/>
  <c r="E40" i="1"/>
  <c r="E39" i="1"/>
  <c r="E38" i="1"/>
  <c r="E37" i="1"/>
  <c r="F36" i="1"/>
  <c r="E36" i="1"/>
  <c r="F37" i="1" s="1"/>
  <c r="E35" i="1"/>
  <c r="E34" i="1"/>
  <c r="F33" i="1"/>
  <c r="E33" i="1"/>
  <c r="E32" i="1"/>
  <c r="E31" i="1"/>
  <c r="E30" i="1"/>
  <c r="AF29" i="1"/>
  <c r="E29" i="1"/>
  <c r="G31" i="1" s="1"/>
  <c r="AF28" i="1"/>
  <c r="E28" i="1"/>
  <c r="AF27" i="1"/>
  <c r="E27" i="1"/>
  <c r="AF26" i="1"/>
  <c r="E26" i="1"/>
  <c r="AF25" i="1"/>
  <c r="E25" i="1"/>
  <c r="AF24" i="1"/>
  <c r="E24" i="1"/>
  <c r="AF23" i="1"/>
  <c r="E23" i="1"/>
  <c r="AF22" i="1"/>
  <c r="E22" i="1"/>
  <c r="AF21" i="1"/>
  <c r="E21" i="1"/>
  <c r="AF20" i="1"/>
  <c r="E20" i="1"/>
  <c r="AF19" i="1"/>
  <c r="E19" i="1"/>
  <c r="AF18" i="1"/>
  <c r="E18" i="1"/>
  <c r="AF17" i="1"/>
  <c r="E17" i="1"/>
  <c r="AF16" i="1"/>
  <c r="E16" i="1"/>
  <c r="AF15" i="1"/>
  <c r="E15" i="1"/>
  <c r="AF14" i="1"/>
  <c r="E14" i="1"/>
  <c r="AF13" i="1"/>
  <c r="E13" i="1"/>
  <c r="AF12" i="1"/>
  <c r="E12" i="1"/>
  <c r="AF11" i="1"/>
  <c r="E11" i="1"/>
  <c r="AF10" i="1"/>
  <c r="E10" i="1"/>
  <c r="F11" i="1" s="1"/>
  <c r="AF9" i="1"/>
  <c r="E9" i="1"/>
  <c r="AF8" i="1"/>
  <c r="E8" i="1"/>
  <c r="F9" i="1" s="1"/>
  <c r="AF7" i="1"/>
  <c r="E7" i="1"/>
  <c r="AF6" i="1"/>
  <c r="E6" i="1"/>
  <c r="AF5" i="1"/>
  <c r="E5" i="1"/>
  <c r="AF4" i="1"/>
  <c r="E4" i="1"/>
  <c r="S36" i="1" l="1"/>
  <c r="L18" i="1"/>
  <c r="J36" i="1"/>
  <c r="W36" i="1" s="1"/>
  <c r="M12" i="1"/>
  <c r="S43" i="1"/>
  <c r="F32" i="1"/>
  <c r="S32" i="1" s="1"/>
  <c r="K41" i="1"/>
  <c r="X41" i="1" s="1"/>
  <c r="H45" i="1"/>
  <c r="U45" i="1" s="1"/>
  <c r="T31" i="1"/>
  <c r="M20" i="1"/>
  <c r="AH20" i="1" s="1"/>
  <c r="H19" i="1"/>
  <c r="U19" i="1" s="1"/>
  <c r="I22" i="1"/>
  <c r="V22" i="1" s="1"/>
  <c r="M37" i="1"/>
  <c r="Z37" i="1" s="1"/>
  <c r="S33" i="1"/>
  <c r="O5" i="1"/>
  <c r="AB5" i="1" s="1"/>
  <c r="G6" i="1"/>
  <c r="P5" i="1"/>
  <c r="P6" i="1" s="1"/>
  <c r="L15" i="1"/>
  <c r="Y15" i="1" s="1"/>
  <c r="S11" i="1"/>
  <c r="AG4" i="1"/>
  <c r="L14" i="1"/>
  <c r="Y14" i="1" s="1"/>
  <c r="L17" i="1"/>
  <c r="Y17" i="1" s="1"/>
  <c r="G15" i="1"/>
  <c r="T15" i="1" s="1"/>
  <c r="I19" i="1"/>
  <c r="V19" i="1" s="1"/>
  <c r="L26" i="1"/>
  <c r="Y26" i="1" s="1"/>
  <c r="G35" i="1"/>
  <c r="T35" i="1" s="1"/>
  <c r="S42" i="1"/>
  <c r="L13" i="1"/>
  <c r="Y13" i="1" s="1"/>
  <c r="F7" i="1"/>
  <c r="L16" i="1"/>
  <c r="AG11" i="1"/>
  <c r="K38" i="1"/>
  <c r="AG9" i="1"/>
  <c r="K11" i="1"/>
  <c r="H12" i="1"/>
  <c r="M13" i="1"/>
  <c r="Z13" i="1" s="1"/>
  <c r="I14" i="1"/>
  <c r="V14" i="1" s="1"/>
  <c r="M15" i="1"/>
  <c r="Z15" i="1" s="1"/>
  <c r="M16" i="1"/>
  <c r="Z16" i="1" s="1"/>
  <c r="M17" i="1"/>
  <c r="Z17" i="1" s="1"/>
  <c r="M18" i="1"/>
  <c r="Z18" i="1" s="1"/>
  <c r="M19" i="1"/>
  <c r="AG5" i="1"/>
  <c r="S9" i="1"/>
  <c r="G11" i="1"/>
  <c r="I12" i="1"/>
  <c r="V12" i="1" s="1"/>
  <c r="F13" i="1"/>
  <c r="J13" i="1"/>
  <c r="AJ13" i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F14" i="1"/>
  <c r="S14" i="1" s="1"/>
  <c r="J14" i="1"/>
  <c r="W14" i="1" s="1"/>
  <c r="F15" i="1"/>
  <c r="S15" i="1" s="1"/>
  <c r="J15" i="1"/>
  <c r="W15" i="1"/>
  <c r="F16" i="1"/>
  <c r="S16" i="1" s="1"/>
  <c r="J16" i="1"/>
  <c r="W16" i="1" s="1"/>
  <c r="F17" i="1"/>
  <c r="S17" i="1" s="1"/>
  <c r="J17" i="1"/>
  <c r="W17" i="1" s="1"/>
  <c r="F18" i="1"/>
  <c r="J18" i="1"/>
  <c r="W18" i="1" s="1"/>
  <c r="S18" i="1"/>
  <c r="K26" i="1"/>
  <c r="X26" i="1" s="1"/>
  <c r="J25" i="1"/>
  <c r="W25" i="1" s="1"/>
  <c r="M28" i="1"/>
  <c r="Z28" i="1" s="1"/>
  <c r="L27" i="1"/>
  <c r="Y27" i="1" s="1"/>
  <c r="H23" i="1"/>
  <c r="U23" i="1" s="1"/>
  <c r="G22" i="1"/>
  <c r="T22" i="1" s="1"/>
  <c r="AG20" i="1"/>
  <c r="F21" i="1"/>
  <c r="S21" i="1" s="1"/>
  <c r="K27" i="1"/>
  <c r="X27" i="1" s="1"/>
  <c r="J26" i="1"/>
  <c r="W26" i="1" s="1"/>
  <c r="M29" i="1"/>
  <c r="Z29" i="1" s="1"/>
  <c r="H24" i="1"/>
  <c r="U24" i="1" s="1"/>
  <c r="G23" i="1"/>
  <c r="T23" i="1" s="1"/>
  <c r="AG21" i="1"/>
  <c r="F22" i="1"/>
  <c r="S22" i="1" s="1"/>
  <c r="M30" i="1"/>
  <c r="Z30" i="1" s="1"/>
  <c r="K28" i="1"/>
  <c r="X28" i="1" s="1"/>
  <c r="J27" i="1"/>
  <c r="W27" i="1" s="1"/>
  <c r="I26" i="1"/>
  <c r="V26" i="1" s="1"/>
  <c r="H25" i="1"/>
  <c r="U25" i="1" s="1"/>
  <c r="G24" i="1"/>
  <c r="AG22" i="1"/>
  <c r="L29" i="1"/>
  <c r="Y29" i="1" s="1"/>
  <c r="F23" i="1"/>
  <c r="S23" i="1" s="1"/>
  <c r="M31" i="1"/>
  <c r="Z31" i="1" s="1"/>
  <c r="L30" i="1"/>
  <c r="Y30" i="1" s="1"/>
  <c r="K29" i="1"/>
  <c r="X29" i="1" s="1"/>
  <c r="G25" i="1"/>
  <c r="T25" i="1" s="1"/>
  <c r="J28" i="1"/>
  <c r="W28" i="1" s="1"/>
  <c r="I27" i="1"/>
  <c r="H26" i="1"/>
  <c r="U26" i="1" s="1"/>
  <c r="AG23" i="1"/>
  <c r="F24" i="1"/>
  <c r="S24" i="1" s="1"/>
  <c r="M32" i="1"/>
  <c r="Z32" i="1" s="1"/>
  <c r="L31" i="1"/>
  <c r="Y31" i="1" s="1"/>
  <c r="G26" i="1"/>
  <c r="J29" i="1"/>
  <c r="F25" i="1"/>
  <c r="S25" i="1" s="1"/>
  <c r="I28" i="1"/>
  <c r="V28" i="1" s="1"/>
  <c r="AG24" i="1"/>
  <c r="T24" i="1"/>
  <c r="H27" i="1"/>
  <c r="U27" i="1" s="1"/>
  <c r="L28" i="1"/>
  <c r="Y28" i="1" s="1"/>
  <c r="S7" i="1"/>
  <c r="F8" i="1"/>
  <c r="S8" i="1" s="1"/>
  <c r="I13" i="1"/>
  <c r="V13" i="1" s="1"/>
  <c r="L21" i="1"/>
  <c r="Y21" i="1" s="1"/>
  <c r="K20" i="1"/>
  <c r="X20" i="1" s="1"/>
  <c r="J19" i="1"/>
  <c r="I15" i="1"/>
  <c r="V15" i="1" s="1"/>
  <c r="L23" i="1"/>
  <c r="Y23" i="1" s="1"/>
  <c r="K22" i="1"/>
  <c r="X22" i="1" s="1"/>
  <c r="J21" i="1"/>
  <c r="W21" i="1" s="1"/>
  <c r="L24" i="1"/>
  <c r="Y24" i="1" s="1"/>
  <c r="H20" i="1"/>
  <c r="U20" i="1" s="1"/>
  <c r="M25" i="1"/>
  <c r="K23" i="1"/>
  <c r="X23" i="1" s="1"/>
  <c r="G19" i="1"/>
  <c r="J22" i="1"/>
  <c r="W22" i="1" s="1"/>
  <c r="I18" i="1"/>
  <c r="V18" i="1" s="1"/>
  <c r="F19" i="1"/>
  <c r="S19" i="1" s="1"/>
  <c r="M35" i="1"/>
  <c r="Z35" i="1" s="1"/>
  <c r="K33" i="1"/>
  <c r="X33" i="1" s="1"/>
  <c r="I31" i="1"/>
  <c r="V31" i="1" s="1"/>
  <c r="H30" i="1"/>
  <c r="U30" i="1" s="1"/>
  <c r="J32" i="1"/>
  <c r="W32" i="1" s="1"/>
  <c r="G29" i="1"/>
  <c r="T29" i="1" s="1"/>
  <c r="AG27" i="1"/>
  <c r="F28" i="1"/>
  <c r="L34" i="1"/>
  <c r="Y34" i="1" s="1"/>
  <c r="V27" i="1"/>
  <c r="I10" i="1"/>
  <c r="V10" i="1" s="1"/>
  <c r="F5" i="1"/>
  <c r="S5" i="1" s="1"/>
  <c r="Q5" i="1"/>
  <c r="Q6" i="1" s="1"/>
  <c r="AD6" i="1" s="1"/>
  <c r="G7" i="1"/>
  <c r="AG7" i="1"/>
  <c r="H8" i="1"/>
  <c r="G9" i="1"/>
  <c r="F10" i="1"/>
  <c r="S10" i="1" s="1"/>
  <c r="K10" i="1"/>
  <c r="AG10" i="1"/>
  <c r="H11" i="1"/>
  <c r="F12" i="1"/>
  <c r="S12" i="1" s="1"/>
  <c r="K12" i="1"/>
  <c r="G13" i="1"/>
  <c r="T13" i="1" s="1"/>
  <c r="K13" i="1"/>
  <c r="X13" i="1" s="1"/>
  <c r="AG13" i="1"/>
  <c r="G14" i="1"/>
  <c r="T14" i="1" s="1"/>
  <c r="K14" i="1"/>
  <c r="X14" i="1" s="1"/>
  <c r="AG14" i="1"/>
  <c r="K15" i="1"/>
  <c r="X15" i="1" s="1"/>
  <c r="AG15" i="1"/>
  <c r="G16" i="1"/>
  <c r="T16" i="1" s="1"/>
  <c r="K16" i="1"/>
  <c r="X16" i="1" s="1"/>
  <c r="AG16" i="1"/>
  <c r="G17" i="1"/>
  <c r="T17" i="1" s="1"/>
  <c r="K17" i="1"/>
  <c r="X17" i="1" s="1"/>
  <c r="AG17" i="1"/>
  <c r="G18" i="1"/>
  <c r="T18" i="1" s="1"/>
  <c r="K18" i="1"/>
  <c r="X18" i="1" s="1"/>
  <c r="AG18" i="1"/>
  <c r="Z19" i="1"/>
  <c r="I20" i="1"/>
  <c r="V20" i="1" s="1"/>
  <c r="I21" i="1"/>
  <c r="V21" i="1" s="1"/>
  <c r="I23" i="1"/>
  <c r="V23" i="1" s="1"/>
  <c r="I24" i="1"/>
  <c r="V24" i="1" s="1"/>
  <c r="I25" i="1"/>
  <c r="H29" i="1"/>
  <c r="U29" i="1" s="1"/>
  <c r="I9" i="1"/>
  <c r="V9" i="1" s="1"/>
  <c r="H10" i="1"/>
  <c r="L20" i="1"/>
  <c r="Y20" i="1" s="1"/>
  <c r="K19" i="1"/>
  <c r="X19" i="1" s="1"/>
  <c r="M14" i="1"/>
  <c r="L22" i="1"/>
  <c r="Y22" i="1" s="1"/>
  <c r="K21" i="1"/>
  <c r="X21" i="1" s="1"/>
  <c r="J20" i="1"/>
  <c r="W20" i="1" s="1"/>
  <c r="I16" i="1"/>
  <c r="V16" i="1" s="1"/>
  <c r="I17" i="1"/>
  <c r="V17" i="1" s="1"/>
  <c r="H21" i="1"/>
  <c r="U21" i="1" s="1"/>
  <c r="K24" i="1"/>
  <c r="X24" i="1" s="1"/>
  <c r="G20" i="1"/>
  <c r="T20" i="1" s="1"/>
  <c r="M26" i="1"/>
  <c r="Z26" i="1" s="1"/>
  <c r="L25" i="1"/>
  <c r="Y25" i="1" s="1"/>
  <c r="J23" i="1"/>
  <c r="W23" i="1" s="1"/>
  <c r="G8" i="1"/>
  <c r="N5" i="1"/>
  <c r="AA5" i="1" s="1"/>
  <c r="F6" i="1"/>
  <c r="S6" i="1" s="1"/>
  <c r="AG6" i="1"/>
  <c r="H7" i="1"/>
  <c r="I8" i="1"/>
  <c r="V8" i="1" s="1"/>
  <c r="AG8" i="1"/>
  <c r="H9" i="1"/>
  <c r="G10" i="1"/>
  <c r="I11" i="1"/>
  <c r="V11" i="1" s="1"/>
  <c r="G12" i="1"/>
  <c r="AG12" i="1"/>
  <c r="H13" i="1"/>
  <c r="AP13" i="1"/>
  <c r="AP14" i="1" s="1"/>
  <c r="AP15" i="1" s="1"/>
  <c r="AP16" i="1" s="1"/>
  <c r="AP17" i="1" s="1"/>
  <c r="AP18" i="1" s="1"/>
  <c r="AP19" i="1" s="1"/>
  <c r="AP20" i="1" s="1"/>
  <c r="AP21" i="1" s="1"/>
  <c r="AP22" i="1" s="1"/>
  <c r="AP23" i="1" s="1"/>
  <c r="AP24" i="1" s="1"/>
  <c r="AP25" i="1" s="1"/>
  <c r="AP26" i="1" s="1"/>
  <c r="AP27" i="1" s="1"/>
  <c r="AP28" i="1" s="1"/>
  <c r="AP29" i="1" s="1"/>
  <c r="H14" i="1"/>
  <c r="U14" i="1" s="1"/>
  <c r="H15" i="1"/>
  <c r="U15" i="1" s="1"/>
  <c r="H16" i="1"/>
  <c r="U16" i="1" s="1"/>
  <c r="Y16" i="1"/>
  <c r="H17" i="1"/>
  <c r="U17" i="1" s="1"/>
  <c r="H18" i="1"/>
  <c r="U18" i="1" s="1"/>
  <c r="Y18" i="1"/>
  <c r="K25" i="1"/>
  <c r="X25" i="1" s="1"/>
  <c r="M27" i="1"/>
  <c r="Z27" i="1" s="1"/>
  <c r="H22" i="1"/>
  <c r="U22" i="1" s="1"/>
  <c r="G21" i="1"/>
  <c r="T21" i="1" s="1"/>
  <c r="AG19" i="1"/>
  <c r="T19" i="1"/>
  <c r="J24" i="1"/>
  <c r="W24" i="1" s="1"/>
  <c r="F20" i="1"/>
  <c r="S20" i="1" s="1"/>
  <c r="W19" i="1"/>
  <c r="L19" i="1"/>
  <c r="Y19" i="1" s="1"/>
  <c r="M21" i="1"/>
  <c r="Z21" i="1" s="1"/>
  <c r="M22" i="1"/>
  <c r="M23" i="1"/>
  <c r="M24" i="1"/>
  <c r="K30" i="1"/>
  <c r="X30" i="1" s="1"/>
  <c r="L33" i="1"/>
  <c r="Y33" i="1" s="1"/>
  <c r="J31" i="1"/>
  <c r="I30" i="1"/>
  <c r="V30" i="1" s="1"/>
  <c r="G28" i="1"/>
  <c r="T28" i="1" s="1"/>
  <c r="AG26" i="1"/>
  <c r="T26" i="1"/>
  <c r="M34" i="1"/>
  <c r="Z34" i="1" s="1"/>
  <c r="F27" i="1"/>
  <c r="S27" i="1" s="1"/>
  <c r="K32" i="1"/>
  <c r="X32" i="1" s="1"/>
  <c r="L32" i="1"/>
  <c r="Y32" i="1" s="1"/>
  <c r="J30" i="1"/>
  <c r="W30" i="1" s="1"/>
  <c r="G27" i="1"/>
  <c r="T27" i="1" s="1"/>
  <c r="AG25" i="1"/>
  <c r="K31" i="1"/>
  <c r="X31" i="1" s="1"/>
  <c r="F26" i="1"/>
  <c r="S26" i="1" s="1"/>
  <c r="M33" i="1"/>
  <c r="Z33" i="1" s="1"/>
  <c r="I29" i="1"/>
  <c r="V29" i="1" s="1"/>
  <c r="V25" i="1"/>
  <c r="J33" i="1"/>
  <c r="W33" i="1" s="1"/>
  <c r="I34" i="1"/>
  <c r="H28" i="1"/>
  <c r="U28" i="1" s="1"/>
  <c r="L37" i="1"/>
  <c r="Y37" i="1" s="1"/>
  <c r="J35" i="1"/>
  <c r="W35" i="1" s="1"/>
  <c r="H33" i="1"/>
  <c r="U33" i="1" s="1"/>
  <c r="F31" i="1"/>
  <c r="S31" i="1" s="1"/>
  <c r="M38" i="1"/>
  <c r="Z38" i="1" s="1"/>
  <c r="K36" i="1"/>
  <c r="X36" i="1" s="1"/>
  <c r="G32" i="1"/>
  <c r="T32" i="1" s="1"/>
  <c r="M36" i="1"/>
  <c r="Z36" i="1" s="1"/>
  <c r="K34" i="1"/>
  <c r="X34" i="1" s="1"/>
  <c r="I32" i="1"/>
  <c r="L35" i="1"/>
  <c r="Y35" i="1" s="1"/>
  <c r="L36" i="1"/>
  <c r="Y36" i="1" s="1"/>
  <c r="J34" i="1"/>
  <c r="W34" i="1" s="1"/>
  <c r="H32" i="1"/>
  <c r="U32" i="1" s="1"/>
  <c r="F30" i="1"/>
  <c r="S30" i="1" s="1"/>
  <c r="H31" i="1"/>
  <c r="U31" i="1" s="1"/>
  <c r="M41" i="1"/>
  <c r="Z41" i="1" s="1"/>
  <c r="K39" i="1"/>
  <c r="X39" i="1" s="1"/>
  <c r="J38" i="1"/>
  <c r="W38" i="1" s="1"/>
  <c r="H36" i="1"/>
  <c r="U36" i="1" s="1"/>
  <c r="F34" i="1"/>
  <c r="S34" i="1" s="1"/>
  <c r="L40" i="1"/>
  <c r="Y40" i="1" s="1"/>
  <c r="H35" i="1"/>
  <c r="U35" i="1" s="1"/>
  <c r="K35" i="1"/>
  <c r="X35" i="1" s="1"/>
  <c r="M45" i="1"/>
  <c r="Z45" i="1" s="1"/>
  <c r="K43" i="1"/>
  <c r="X43" i="1" s="1"/>
  <c r="I41" i="1"/>
  <c r="G39" i="1"/>
  <c r="T39" i="1" s="1"/>
  <c r="J42" i="1"/>
  <c r="W42" i="1" s="1"/>
  <c r="H40" i="1"/>
  <c r="F38" i="1"/>
  <c r="S38" i="1" s="1"/>
  <c r="L44" i="1"/>
  <c r="Y44" i="1" s="1"/>
  <c r="S37" i="1"/>
  <c r="I39" i="1"/>
  <c r="J45" i="1"/>
  <c r="W45" i="1" s="1"/>
  <c r="H43" i="1"/>
  <c r="U40" i="1"/>
  <c r="G42" i="1"/>
  <c r="T42" i="1" s="1"/>
  <c r="K42" i="1"/>
  <c r="X42" i="1" s="1"/>
  <c r="K45" i="1"/>
  <c r="X45" i="1" s="1"/>
  <c r="S28" i="1"/>
  <c r="F29" i="1"/>
  <c r="S29" i="1"/>
  <c r="W29" i="1"/>
  <c r="G30" i="1"/>
  <c r="T30" i="1" s="1"/>
  <c r="M42" i="1"/>
  <c r="Z42" i="1" s="1"/>
  <c r="H37" i="1"/>
  <c r="U37" i="1" s="1"/>
  <c r="F35" i="1"/>
  <c r="S35" i="1" s="1"/>
  <c r="L41" i="1"/>
  <c r="Y41" i="1" s="1"/>
  <c r="J39" i="1"/>
  <c r="W39" i="1" s="1"/>
  <c r="I38" i="1"/>
  <c r="G36" i="1"/>
  <c r="T36" i="1" s="1"/>
  <c r="V34" i="1"/>
  <c r="H38" i="1"/>
  <c r="U38" i="1" s="1"/>
  <c r="K40" i="1"/>
  <c r="X40" i="1" s="1"/>
  <c r="J43" i="1"/>
  <c r="W43" i="1" s="1"/>
  <c r="I44" i="1"/>
  <c r="AG28" i="1"/>
  <c r="AG29" i="1"/>
  <c r="M39" i="1"/>
  <c r="Z39" i="1" s="1"/>
  <c r="I33" i="1"/>
  <c r="V33" i="1" s="1"/>
  <c r="H34" i="1"/>
  <c r="U34" i="1" s="1"/>
  <c r="M43" i="1"/>
  <c r="Z43" i="1" s="1"/>
  <c r="I37" i="1"/>
  <c r="V37" i="1" s="1"/>
  <c r="L38" i="1"/>
  <c r="Y38" i="1" s="1"/>
  <c r="F41" i="1"/>
  <c r="S41" i="1" s="1"/>
  <c r="J37" i="1"/>
  <c r="W37" i="1" s="1"/>
  <c r="L45" i="1"/>
  <c r="Y45" i="1" s="1"/>
  <c r="K44" i="1"/>
  <c r="X44" i="1" s="1"/>
  <c r="I42" i="1"/>
  <c r="V42" i="1" s="1"/>
  <c r="V38" i="1"/>
  <c r="J44" i="1"/>
  <c r="H42" i="1"/>
  <c r="U42" i="1" s="1"/>
  <c r="F40" i="1"/>
  <c r="S40" i="1" s="1"/>
  <c r="V39" i="1"/>
  <c r="G40" i="1"/>
  <c r="T40" i="1" s="1"/>
  <c r="G41" i="1"/>
  <c r="T41" i="1" s="1"/>
  <c r="U43" i="1"/>
  <c r="F44" i="1"/>
  <c r="S44" i="1" s="1"/>
  <c r="G33" i="1"/>
  <c r="T33" i="1" s="1"/>
  <c r="L42" i="1"/>
  <c r="Y42" i="1" s="1"/>
  <c r="J40" i="1"/>
  <c r="W40" i="1" s="1"/>
  <c r="I35" i="1"/>
  <c r="V35" i="1" s="1"/>
  <c r="G37" i="1"/>
  <c r="T37" i="1" s="1"/>
  <c r="K37" i="1"/>
  <c r="X37" i="1" s="1"/>
  <c r="F39" i="1"/>
  <c r="S39" i="1" s="1"/>
  <c r="L39" i="1"/>
  <c r="Y39" i="1" s="1"/>
  <c r="M40" i="1"/>
  <c r="Z40" i="1" s="1"/>
  <c r="H41" i="1"/>
  <c r="U41" i="1" s="1"/>
  <c r="V44" i="1"/>
  <c r="F45" i="1"/>
  <c r="S45" i="1" s="1"/>
  <c r="W44" i="1"/>
  <c r="W31" i="1"/>
  <c r="V32" i="1"/>
  <c r="G34" i="1"/>
  <c r="T34" i="1" s="1"/>
  <c r="M44" i="1"/>
  <c r="Z44" i="1" s="1"/>
  <c r="L43" i="1"/>
  <c r="Y43" i="1" s="1"/>
  <c r="I36" i="1"/>
  <c r="V36" i="1" s="1"/>
  <c r="G38" i="1"/>
  <c r="T38" i="1" s="1"/>
  <c r="X38" i="1"/>
  <c r="H39" i="1"/>
  <c r="U39" i="1" s="1"/>
  <c r="I40" i="1"/>
  <c r="V40" i="1" s="1"/>
  <c r="I45" i="1"/>
  <c r="V45" i="1" s="1"/>
  <c r="J41" i="1"/>
  <c r="W41" i="1" s="1"/>
  <c r="I43" i="1"/>
  <c r="V43" i="1" s="1"/>
  <c r="H44" i="1"/>
  <c r="U44" i="1" s="1"/>
  <c r="G45" i="1"/>
  <c r="T45" i="1" s="1"/>
  <c r="V41" i="1"/>
  <c r="G43" i="1"/>
  <c r="T43" i="1" s="1"/>
  <c r="G44" i="1"/>
  <c r="T44" i="1" s="1"/>
  <c r="AD5" i="1" l="1"/>
  <c r="Z20" i="1"/>
  <c r="O6" i="1"/>
  <c r="O7" i="1" s="1"/>
  <c r="AC5" i="1"/>
  <c r="AC6" i="1"/>
  <c r="P7" i="1"/>
  <c r="AB6" i="1"/>
  <c r="Q7" i="1"/>
  <c r="AD7" i="1" s="1"/>
  <c r="J66" i="1"/>
  <c r="J65" i="1"/>
  <c r="J64" i="1"/>
  <c r="J63" i="1"/>
  <c r="J58" i="1"/>
  <c r="J56" i="1"/>
  <c r="J57" i="1"/>
  <c r="H66" i="1"/>
  <c r="H65" i="1"/>
  <c r="H64" i="1"/>
  <c r="H63" i="1"/>
  <c r="H58" i="1"/>
  <c r="H57" i="1"/>
  <c r="H56" i="1"/>
  <c r="I50" i="1"/>
  <c r="I53" i="1"/>
  <c r="I52" i="1"/>
  <c r="I51" i="1"/>
  <c r="M58" i="1"/>
  <c r="M57" i="1"/>
  <c r="M56" i="1"/>
  <c r="M66" i="1"/>
  <c r="M65" i="1"/>
  <c r="M64" i="1"/>
  <c r="M63" i="1"/>
  <c r="F66" i="1"/>
  <c r="F65" i="1"/>
  <c r="F64" i="1"/>
  <c r="F63" i="1"/>
  <c r="F57" i="1"/>
  <c r="F58" i="1"/>
  <c r="F56" i="1"/>
  <c r="K59" i="1"/>
  <c r="G59" i="1"/>
  <c r="AH24" i="1"/>
  <c r="AH22" i="1"/>
  <c r="L59" i="1"/>
  <c r="U62" i="1"/>
  <c r="J2" i="1"/>
  <c r="I58" i="1"/>
  <c r="I57" i="1"/>
  <c r="I56" i="1"/>
  <c r="I66" i="1"/>
  <c r="I65" i="1"/>
  <c r="I64" i="1"/>
  <c r="I63" i="1"/>
  <c r="X62" i="1"/>
  <c r="AH27" i="1"/>
  <c r="H59" i="1"/>
  <c r="H2" i="1"/>
  <c r="AH26" i="1"/>
  <c r="AH14" i="1"/>
  <c r="I59" i="1"/>
  <c r="Z14" i="1"/>
  <c r="F59" i="1"/>
  <c r="W13" i="1"/>
  <c r="F2" i="1"/>
  <c r="AH19" i="1"/>
  <c r="AH17" i="1"/>
  <c r="AH15" i="1"/>
  <c r="AH13" i="1"/>
  <c r="M2" i="1"/>
  <c r="AI13" i="1"/>
  <c r="AK13" i="1" s="1"/>
  <c r="Z24" i="1"/>
  <c r="J59" i="1"/>
  <c r="G58" i="1"/>
  <c r="G57" i="1"/>
  <c r="G56" i="1"/>
  <c r="G66" i="1"/>
  <c r="G65" i="1"/>
  <c r="G64" i="1"/>
  <c r="G63" i="1"/>
  <c r="L66" i="1"/>
  <c r="L65" i="1"/>
  <c r="L64" i="1"/>
  <c r="L63" i="1"/>
  <c r="L58" i="1"/>
  <c r="L57" i="1"/>
  <c r="L56" i="1"/>
  <c r="Z62" i="1"/>
  <c r="AH23" i="1"/>
  <c r="AH21" i="1"/>
  <c r="L53" i="1"/>
  <c r="L52" i="1"/>
  <c r="L51" i="1"/>
  <c r="L50" i="1"/>
  <c r="Z23" i="1"/>
  <c r="K2" i="1"/>
  <c r="N6" i="1"/>
  <c r="AH29" i="1"/>
  <c r="S13" i="1"/>
  <c r="V62" i="1"/>
  <c r="Z22" i="1"/>
  <c r="G53" i="1"/>
  <c r="G52" i="1"/>
  <c r="G51" i="1"/>
  <c r="G50" i="1"/>
  <c r="K58" i="1"/>
  <c r="K57" i="1"/>
  <c r="K56" i="1"/>
  <c r="K66" i="1"/>
  <c r="K65" i="1"/>
  <c r="K64" i="1"/>
  <c r="K63" i="1"/>
  <c r="W62" i="1"/>
  <c r="U13" i="1"/>
  <c r="K53" i="1"/>
  <c r="K52" i="1"/>
  <c r="K51" i="1"/>
  <c r="K50" i="1"/>
  <c r="G2" i="1"/>
  <c r="AH25" i="1"/>
  <c r="Z25" i="1"/>
  <c r="I2" i="1"/>
  <c r="AH28" i="1"/>
  <c r="AH18" i="1"/>
  <c r="AH16" i="1"/>
  <c r="L2" i="1"/>
  <c r="M53" i="1" l="1"/>
  <c r="Q8" i="1"/>
  <c r="Q9" i="1" s="1"/>
  <c r="O8" i="1"/>
  <c r="AB7" i="1"/>
  <c r="AC7" i="1"/>
  <c r="P8" i="1"/>
  <c r="M59" i="1"/>
  <c r="AD8" i="1"/>
  <c r="M51" i="1"/>
  <c r="M50" i="1"/>
  <c r="AL13" i="1"/>
  <c r="J50" i="1"/>
  <c r="J52" i="1"/>
  <c r="J53" i="1"/>
  <c r="J51" i="1"/>
  <c r="N7" i="1"/>
  <c r="AA6" i="1"/>
  <c r="M52" i="1"/>
  <c r="H53" i="1"/>
  <c r="H52" i="1"/>
  <c r="H51" i="1"/>
  <c r="H50" i="1"/>
  <c r="F50" i="1"/>
  <c r="F51" i="1"/>
  <c r="F52" i="1"/>
  <c r="F53" i="1"/>
  <c r="AB8" i="1" l="1"/>
  <c r="O9" i="1"/>
  <c r="AC8" i="1"/>
  <c r="P9" i="1"/>
  <c r="AA7" i="1"/>
  <c r="N8" i="1"/>
  <c r="Q10" i="1"/>
  <c r="AD9" i="1"/>
  <c r="AM13" i="1"/>
  <c r="AI14" i="1"/>
  <c r="AK14" i="1" s="1"/>
  <c r="O10" i="1" l="1"/>
  <c r="AB9" i="1"/>
  <c r="AC9" i="1"/>
  <c r="P10" i="1"/>
  <c r="Q11" i="1"/>
  <c r="AD10" i="1"/>
  <c r="N9" i="1"/>
  <c r="AA8" i="1"/>
  <c r="AL14" i="1"/>
  <c r="O11" i="1" l="1"/>
  <c r="AB10" i="1"/>
  <c r="P11" i="1"/>
  <c r="AC10" i="1"/>
  <c r="AM14" i="1"/>
  <c r="AI15" i="1"/>
  <c r="AK15" i="1" s="1"/>
  <c r="N10" i="1"/>
  <c r="AA9" i="1"/>
  <c r="Q12" i="1"/>
  <c r="AD11" i="1"/>
  <c r="AB11" i="1" l="1"/>
  <c r="O12" i="1"/>
  <c r="AC11" i="1"/>
  <c r="P12" i="1"/>
  <c r="Q13" i="1"/>
  <c r="AD12" i="1"/>
  <c r="AA10" i="1"/>
  <c r="N11" i="1"/>
  <c r="AL15" i="1"/>
  <c r="AB12" i="1" l="1"/>
  <c r="O13" i="1"/>
  <c r="AC12" i="1"/>
  <c r="P13" i="1"/>
  <c r="AM15" i="1"/>
  <c r="AI16" i="1"/>
  <c r="AK16" i="1" s="1"/>
  <c r="Q14" i="1"/>
  <c r="AD13" i="1"/>
  <c r="N12" i="1"/>
  <c r="AA11" i="1"/>
  <c r="O14" i="1" l="1"/>
  <c r="AB13" i="1"/>
  <c r="P14" i="1"/>
  <c r="AC13" i="1"/>
  <c r="N13" i="1"/>
  <c r="AA12" i="1"/>
  <c r="Q15" i="1"/>
  <c r="AD14" i="1"/>
  <c r="AL16" i="1"/>
  <c r="AB14" i="1" l="1"/>
  <c r="O15" i="1"/>
  <c r="AC14" i="1"/>
  <c r="P15" i="1"/>
  <c r="AM16" i="1"/>
  <c r="AI17" i="1"/>
  <c r="AK17" i="1" s="1"/>
  <c r="AO13" i="1"/>
  <c r="AQ13" i="1" s="1"/>
  <c r="AN13" i="1"/>
  <c r="N14" i="1"/>
  <c r="AA13" i="1"/>
  <c r="Q16" i="1"/>
  <c r="AD15" i="1"/>
  <c r="AB15" i="1" l="1"/>
  <c r="O16" i="1"/>
  <c r="AC15" i="1"/>
  <c r="P16" i="1"/>
  <c r="AN14" i="1"/>
  <c r="N15" i="1"/>
  <c r="AA14" i="1"/>
  <c r="Q17" i="1"/>
  <c r="AD16" i="1"/>
  <c r="AL17" i="1"/>
  <c r="AR13" i="1"/>
  <c r="AO14" i="1" l="1"/>
  <c r="AQ14" i="1" s="1"/>
  <c r="AB16" i="1"/>
  <c r="O17" i="1"/>
  <c r="P17" i="1"/>
  <c r="AC16" i="1"/>
  <c r="AR14" i="1"/>
  <c r="AM17" i="1"/>
  <c r="AI18" i="1"/>
  <c r="AK18" i="1" s="1"/>
  <c r="AD17" i="1"/>
  <c r="Q18" i="1"/>
  <c r="AS13" i="1"/>
  <c r="AN15" i="1"/>
  <c r="AA15" i="1"/>
  <c r="N16" i="1"/>
  <c r="AB17" i="1" l="1"/>
  <c r="O18" i="1"/>
  <c r="AO15" i="1"/>
  <c r="AQ15" i="1" s="1"/>
  <c r="AR15" i="1" s="1"/>
  <c r="P18" i="1"/>
  <c r="AC17" i="1"/>
  <c r="AN16" i="1"/>
  <c r="N17" i="1"/>
  <c r="AA16" i="1"/>
  <c r="AL18" i="1"/>
  <c r="Q19" i="1"/>
  <c r="AD18" i="1"/>
  <c r="AS14" i="1"/>
  <c r="AT14" i="1" s="1"/>
  <c r="AT13" i="1"/>
  <c r="O19" i="1" l="1"/>
  <c r="AB18" i="1"/>
  <c r="P19" i="1"/>
  <c r="AC18" i="1"/>
  <c r="Q20" i="1"/>
  <c r="AD19" i="1"/>
  <c r="AN17" i="1"/>
  <c r="AA17" i="1"/>
  <c r="N18" i="1"/>
  <c r="AM18" i="1"/>
  <c r="AI19" i="1"/>
  <c r="AK19" i="1" s="1"/>
  <c r="AS15" i="1"/>
  <c r="AO16" i="1"/>
  <c r="AQ16" i="1" s="1"/>
  <c r="O20" i="1" l="1"/>
  <c r="AB19" i="1"/>
  <c r="AC19" i="1"/>
  <c r="P20" i="1"/>
  <c r="AT15" i="1"/>
  <c r="AL19" i="1"/>
  <c r="AN18" i="1"/>
  <c r="AA18" i="1"/>
  <c r="N19" i="1"/>
  <c r="AR16" i="1"/>
  <c r="Q21" i="1"/>
  <c r="AD20" i="1"/>
  <c r="AB20" i="1" l="1"/>
  <c r="O21" i="1"/>
  <c r="P21" i="1"/>
  <c r="AC20" i="1"/>
  <c r="AS16" i="1"/>
  <c r="AO17" i="1"/>
  <c r="AQ17" i="1" s="1"/>
  <c r="Q22" i="1"/>
  <c r="AD21" i="1"/>
  <c r="AN19" i="1"/>
  <c r="N20" i="1"/>
  <c r="AA19" i="1"/>
  <c r="AM19" i="1"/>
  <c r="AI20" i="1"/>
  <c r="AK20" i="1" s="1"/>
  <c r="O22" i="1" l="1"/>
  <c r="AB21" i="1"/>
  <c r="P22" i="1"/>
  <c r="AC21" i="1"/>
  <c r="AL20" i="1"/>
  <c r="AN20" i="1"/>
  <c r="N21" i="1"/>
  <c r="AA20" i="1"/>
  <c r="Q23" i="1"/>
  <c r="AD22" i="1"/>
  <c r="AR17" i="1"/>
  <c r="AT16" i="1"/>
  <c r="O23" i="1" l="1"/>
  <c r="AB22" i="1"/>
  <c r="P23" i="1"/>
  <c r="AC22" i="1"/>
  <c r="AM20" i="1"/>
  <c r="AI21" i="1"/>
  <c r="AK21" i="1" s="1"/>
  <c r="AN21" i="1"/>
  <c r="N22" i="1"/>
  <c r="AA21" i="1"/>
  <c r="AS17" i="1"/>
  <c r="AO18" i="1"/>
  <c r="AQ18" i="1" s="1"/>
  <c r="Q24" i="1"/>
  <c r="AD23" i="1"/>
  <c r="O24" i="1" l="1"/>
  <c r="AB23" i="1"/>
  <c r="AC23" i="1"/>
  <c r="P24" i="1"/>
  <c r="AR18" i="1"/>
  <c r="AN22" i="1"/>
  <c r="AA22" i="1"/>
  <c r="N23" i="1"/>
  <c r="AD24" i="1"/>
  <c r="Q25" i="1"/>
  <c r="AT17" i="1"/>
  <c r="AL21" i="1"/>
  <c r="O25" i="1" l="1"/>
  <c r="AB24" i="1"/>
  <c r="AC24" i="1"/>
  <c r="P25" i="1"/>
  <c r="Q26" i="1"/>
  <c r="AD25" i="1"/>
  <c r="AN23" i="1"/>
  <c r="AA23" i="1"/>
  <c r="N24" i="1"/>
  <c r="AS18" i="1"/>
  <c r="AT18" i="1" s="1"/>
  <c r="AO19" i="1"/>
  <c r="AQ19" i="1" s="1"/>
  <c r="AM21" i="1"/>
  <c r="AI22" i="1"/>
  <c r="AK22" i="1" s="1"/>
  <c r="AB25" i="1" l="1"/>
  <c r="O26" i="1"/>
  <c r="P26" i="1"/>
  <c r="AC25" i="1"/>
  <c r="AN24" i="1"/>
  <c r="N25" i="1"/>
  <c r="AA24" i="1"/>
  <c r="AL22" i="1"/>
  <c r="AR19" i="1"/>
  <c r="AD26" i="1"/>
  <c r="Q27" i="1"/>
  <c r="AB26" i="1" l="1"/>
  <c r="O27" i="1"/>
  <c r="P27" i="1"/>
  <c r="AC26" i="1"/>
  <c r="AN25" i="1"/>
  <c r="AA25" i="1"/>
  <c r="N26" i="1"/>
  <c r="AS19" i="1"/>
  <c r="AT19" i="1" s="1"/>
  <c r="AO20" i="1"/>
  <c r="AQ20" i="1" s="1"/>
  <c r="Q28" i="1"/>
  <c r="AD27" i="1"/>
  <c r="AM22" i="1"/>
  <c r="AI23" i="1"/>
  <c r="AK23" i="1" s="1"/>
  <c r="AB27" i="1" l="1"/>
  <c r="O28" i="1"/>
  <c r="P28" i="1"/>
  <c r="AC27" i="1"/>
  <c r="AN26" i="1"/>
  <c r="N27" i="1"/>
  <c r="AA26" i="1"/>
  <c r="AL23" i="1"/>
  <c r="AD28" i="1"/>
  <c r="Q29" i="1"/>
  <c r="AR20" i="1"/>
  <c r="O29" i="1" l="1"/>
  <c r="AB28" i="1"/>
  <c r="O2" i="1"/>
  <c r="AC28" i="1"/>
  <c r="P29" i="1"/>
  <c r="P2" i="1"/>
  <c r="AS20" i="1"/>
  <c r="AT20" i="1" s="1"/>
  <c r="AO21" i="1"/>
  <c r="AQ21" i="1" s="1"/>
  <c r="AM23" i="1"/>
  <c r="AI24" i="1"/>
  <c r="AK24" i="1" s="1"/>
  <c r="AN27" i="1"/>
  <c r="AA27" i="1"/>
  <c r="N28" i="1"/>
  <c r="Q30" i="1"/>
  <c r="AD29" i="1"/>
  <c r="Q2" i="1"/>
  <c r="O30" i="1" l="1"/>
  <c r="AB29" i="1"/>
  <c r="O52" i="1" s="1"/>
  <c r="AC29" i="1"/>
  <c r="P52" i="1" s="1"/>
  <c r="P30" i="1"/>
  <c r="Q53" i="1"/>
  <c r="Q52" i="1"/>
  <c r="Q50" i="1"/>
  <c r="Q51" i="1"/>
  <c r="AR21" i="1"/>
  <c r="AD30" i="1"/>
  <c r="Q31" i="1"/>
  <c r="AN28" i="1"/>
  <c r="AA28" i="1"/>
  <c r="N29" i="1"/>
  <c r="AL24" i="1"/>
  <c r="P53" i="1" l="1"/>
  <c r="P51" i="1"/>
  <c r="O51" i="1"/>
  <c r="O50" i="1"/>
  <c r="P50" i="1"/>
  <c r="O53" i="1"/>
  <c r="AB30" i="1"/>
  <c r="O31" i="1"/>
  <c r="AC30" i="1"/>
  <c r="P31" i="1"/>
  <c r="AS21" i="1"/>
  <c r="AT21" i="1" s="1"/>
  <c r="AO22" i="1"/>
  <c r="AQ22" i="1" s="1"/>
  <c r="AM24" i="1"/>
  <c r="AI25" i="1"/>
  <c r="AK25" i="1" s="1"/>
  <c r="AN29" i="1"/>
  <c r="N30" i="1"/>
  <c r="AA29" i="1"/>
  <c r="N2" i="1"/>
  <c r="AD31" i="1"/>
  <c r="Q32" i="1"/>
  <c r="AB31" i="1" l="1"/>
  <c r="O32" i="1"/>
  <c r="AC31" i="1"/>
  <c r="P32" i="1"/>
  <c r="AR22" i="1"/>
  <c r="N52" i="1"/>
  <c r="N53" i="1"/>
  <c r="N50" i="1"/>
  <c r="N51" i="1"/>
  <c r="Q33" i="1"/>
  <c r="AD32" i="1"/>
  <c r="AA30" i="1"/>
  <c r="N31" i="1"/>
  <c r="AL25" i="1"/>
  <c r="AB32" i="1" l="1"/>
  <c r="O33" i="1"/>
  <c r="AC32" i="1"/>
  <c r="P33" i="1"/>
  <c r="AM25" i="1"/>
  <c r="AI26" i="1"/>
  <c r="AK26" i="1" s="1"/>
  <c r="Q34" i="1"/>
  <c r="AD33" i="1"/>
  <c r="AS22" i="1"/>
  <c r="AT22" i="1" s="1"/>
  <c r="AO23" i="1"/>
  <c r="AQ23" i="1" s="1"/>
  <c r="N32" i="1"/>
  <c r="AA31" i="1"/>
  <c r="O34" i="1" l="1"/>
  <c r="AB33" i="1"/>
  <c r="AC33" i="1"/>
  <c r="P34" i="1"/>
  <c r="AR23" i="1"/>
  <c r="AA32" i="1"/>
  <c r="N33" i="1"/>
  <c r="Q35" i="1"/>
  <c r="AD34" i="1"/>
  <c r="Q56" i="1" s="1"/>
  <c r="AL26" i="1"/>
  <c r="AB34" i="1" l="1"/>
  <c r="O59" i="1" s="1"/>
  <c r="O35" i="1"/>
  <c r="AC34" i="1"/>
  <c r="P56" i="1" s="1"/>
  <c r="P35" i="1"/>
  <c r="AM26" i="1"/>
  <c r="AI27" i="1"/>
  <c r="AK27" i="1" s="1"/>
  <c r="Q59" i="1"/>
  <c r="Q57" i="1"/>
  <c r="Q58" i="1"/>
  <c r="AD35" i="1"/>
  <c r="Q36" i="1"/>
  <c r="AS23" i="1"/>
  <c r="AT23" i="1" s="1"/>
  <c r="AO24" i="1"/>
  <c r="AQ24" i="1" s="1"/>
  <c r="AA33" i="1"/>
  <c r="N34" i="1"/>
  <c r="P59" i="1" l="1"/>
  <c r="O57" i="1"/>
  <c r="AB35" i="1"/>
  <c r="O36" i="1"/>
  <c r="O56" i="1"/>
  <c r="O58" i="1"/>
  <c r="AC35" i="1"/>
  <c r="P36" i="1"/>
  <c r="P58" i="1"/>
  <c r="P57" i="1"/>
  <c r="AL27" i="1"/>
  <c r="AR24" i="1"/>
  <c r="AA34" i="1"/>
  <c r="N58" i="1" s="1"/>
  <c r="N35" i="1"/>
  <c r="Q37" i="1"/>
  <c r="AD36" i="1"/>
  <c r="O37" i="1" l="1"/>
  <c r="AB36" i="1"/>
  <c r="N56" i="1"/>
  <c r="AC36" i="1"/>
  <c r="P37" i="1"/>
  <c r="N57" i="1"/>
  <c r="AD37" i="1"/>
  <c r="Q38" i="1"/>
  <c r="N36" i="1"/>
  <c r="AA35" i="1"/>
  <c r="AM27" i="1"/>
  <c r="AI28" i="1"/>
  <c r="AK28" i="1" s="1"/>
  <c r="N59" i="1"/>
  <c r="AS24" i="1"/>
  <c r="AT24" i="1" s="1"/>
  <c r="AO25" i="1"/>
  <c r="AQ25" i="1" s="1"/>
  <c r="O38" i="1" l="1"/>
  <c r="AB37" i="1"/>
  <c r="P38" i="1"/>
  <c r="AC37" i="1"/>
  <c r="AD38" i="1"/>
  <c r="Q39" i="1"/>
  <c r="AR25" i="1"/>
  <c r="AL28" i="1"/>
  <c r="N37" i="1"/>
  <c r="AA36" i="1"/>
  <c r="O39" i="1" l="1"/>
  <c r="AB38" i="1"/>
  <c r="P39" i="1"/>
  <c r="AC38" i="1"/>
  <c r="AM28" i="1"/>
  <c r="AI29" i="1"/>
  <c r="AK29" i="1" s="1"/>
  <c r="AL29" i="1" s="1"/>
  <c r="Q40" i="1"/>
  <c r="AD39" i="1"/>
  <c r="AS25" i="1"/>
  <c r="AT25" i="1" s="1"/>
  <c r="AO26" i="1"/>
  <c r="AQ26" i="1" s="1"/>
  <c r="AA37" i="1"/>
  <c r="N38" i="1"/>
  <c r="O40" i="1" l="1"/>
  <c r="AB39" i="1"/>
  <c r="AC39" i="1"/>
  <c r="P40" i="1"/>
  <c r="AR26" i="1"/>
  <c r="AD40" i="1"/>
  <c r="Q41" i="1"/>
  <c r="N39" i="1"/>
  <c r="AA38" i="1"/>
  <c r="AM29" i="1"/>
  <c r="AB40" i="1" l="1"/>
  <c r="O41" i="1"/>
  <c r="AC40" i="1"/>
  <c r="P41" i="1"/>
  <c r="AS26" i="1"/>
  <c r="AT26" i="1" s="1"/>
  <c r="AO27" i="1"/>
  <c r="AQ27" i="1" s="1"/>
  <c r="Q42" i="1"/>
  <c r="AD41" i="1"/>
  <c r="AA39" i="1"/>
  <c r="N40" i="1"/>
  <c r="AM30" i="1"/>
  <c r="AB41" i="1" l="1"/>
  <c r="O42" i="1"/>
  <c r="AC41" i="1"/>
  <c r="P42" i="1"/>
  <c r="Q43" i="1"/>
  <c r="AD42" i="1"/>
  <c r="AA40" i="1"/>
  <c r="N41" i="1"/>
  <c r="AR27" i="1"/>
  <c r="O43" i="1" l="1"/>
  <c r="AB42" i="1"/>
  <c r="AC42" i="1"/>
  <c r="P43" i="1"/>
  <c r="AA41" i="1"/>
  <c r="N42" i="1"/>
  <c r="AS27" i="1"/>
  <c r="AT27" i="1" s="1"/>
  <c r="AO28" i="1"/>
  <c r="AQ28" i="1" s="1"/>
  <c r="AD43" i="1"/>
  <c r="Q44" i="1"/>
  <c r="O44" i="1" l="1"/>
  <c r="AB43" i="1"/>
  <c r="P44" i="1"/>
  <c r="AC43" i="1"/>
  <c r="AD44" i="1"/>
  <c r="Q45" i="1"/>
  <c r="AD45" i="1" s="1"/>
  <c r="AA42" i="1"/>
  <c r="N43" i="1"/>
  <c r="AR28" i="1"/>
  <c r="O45" i="1" l="1"/>
  <c r="AB45" i="1" s="1"/>
  <c r="AB44" i="1"/>
  <c r="O66" i="1" s="1"/>
  <c r="O65" i="1"/>
  <c r="AC44" i="1"/>
  <c r="P45" i="1"/>
  <c r="AC45" i="1" s="1"/>
  <c r="Q64" i="1"/>
  <c r="Q66" i="1"/>
  <c r="Q65" i="1"/>
  <c r="Q63" i="1"/>
  <c r="AA43" i="1"/>
  <c r="N44" i="1"/>
  <c r="AS28" i="1"/>
  <c r="AT28" i="1" s="1"/>
  <c r="AO29" i="1"/>
  <c r="AQ29" i="1" s="1"/>
  <c r="AR29" i="1" s="1"/>
  <c r="O63" i="1" l="1"/>
  <c r="P64" i="1"/>
  <c r="O64" i="1"/>
  <c r="P65" i="1"/>
  <c r="P66" i="1"/>
  <c r="P63" i="1"/>
  <c r="AS29" i="1"/>
  <c r="AA44" i="1"/>
  <c r="N45" i="1"/>
  <c r="AA45" i="1" s="1"/>
  <c r="AA62" i="1" l="1"/>
  <c r="N65" i="1"/>
  <c r="N64" i="1"/>
  <c r="N63" i="1"/>
  <c r="N66" i="1"/>
  <c r="AS30" i="1"/>
  <c r="AT29" i="1"/>
</calcChain>
</file>

<file path=xl/comments1.xml><?xml version="1.0" encoding="utf-8"?>
<comments xmlns="http://schemas.openxmlformats.org/spreadsheetml/2006/main">
  <authors>
    <author>Bob Liu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</rPr>
          <t>Bob Liu:</t>
        </r>
        <r>
          <rPr>
            <sz val="9"/>
            <color indexed="81"/>
            <rFont val="Tahoma"/>
            <family val="2"/>
          </rPr>
          <t xml:space="preserve">
前4周平均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Bob Liu:</t>
        </r>
        <r>
          <rPr>
            <sz val="9"/>
            <color indexed="81"/>
            <rFont val="Tahoma"/>
            <family val="2"/>
          </rPr>
          <t xml:space="preserve">
前4周平均</t>
        </r>
      </text>
    </comment>
  </commentList>
</comments>
</file>

<file path=xl/sharedStrings.xml><?xml version="1.0" encoding="utf-8"?>
<sst xmlns="http://schemas.openxmlformats.org/spreadsheetml/2006/main" count="99" uniqueCount="55">
  <si>
    <t>清洗过的</t>
  </si>
  <si>
    <t>移动平均 8</t>
  </si>
  <si>
    <t>指数平滑0.05</t>
  </si>
  <si>
    <t>需求历史</t>
  </si>
  <si>
    <t>周</t>
  </si>
  <si>
    <t>幼稚预测</t>
  </si>
  <si>
    <t>移动平均 2</t>
  </si>
  <si>
    <t>移动平均3</t>
  </si>
  <si>
    <t>移动平均 4</t>
  </si>
  <si>
    <t>移动平均5</t>
  </si>
  <si>
    <t>移动平均 6</t>
  </si>
  <si>
    <t>移动平均7</t>
  </si>
  <si>
    <t>指数平滑0.10</t>
  </si>
  <si>
    <t>指数平滑0.15</t>
  </si>
  <si>
    <t>指数平滑0.20</t>
  </si>
  <si>
    <t>误差：幼稚预测</t>
  </si>
  <si>
    <t>误差：移动平均2</t>
  </si>
  <si>
    <t>误差：移动平均3</t>
  </si>
  <si>
    <t>误差：移动平均4</t>
  </si>
  <si>
    <t>误差：移动平均5</t>
  </si>
  <si>
    <t>误差：移动平均6</t>
  </si>
  <si>
    <t>误差：移动平均7</t>
  </si>
  <si>
    <t>误差：移动平均8</t>
  </si>
  <si>
    <t>误差：指数平滑0.05</t>
  </si>
  <si>
    <t>误差：指数平滑0.1</t>
  </si>
  <si>
    <t>误差：指数平滑0.15</t>
  </si>
  <si>
    <t>误差：指数平滑0.2</t>
  </si>
  <si>
    <t>预测</t>
  </si>
  <si>
    <t>补货</t>
  </si>
  <si>
    <t>累计需求</t>
  </si>
  <si>
    <t>累计补货</t>
  </si>
  <si>
    <t>库存余额</t>
  </si>
  <si>
    <t>现货率</t>
  </si>
  <si>
    <t>现货率差值</t>
  </si>
  <si>
    <t>初始组</t>
  </si>
  <si>
    <t>采购节</t>
  </si>
  <si>
    <t>测试组</t>
  </si>
  <si>
    <t>阿里大促？</t>
  </si>
  <si>
    <t>特大需求，107件</t>
  </si>
  <si>
    <t>综合现货率</t>
  </si>
  <si>
    <t>第10到第26周：需求相对平稳</t>
  </si>
  <si>
    <t>第10周到</t>
  </si>
  <si>
    <t>标准差</t>
  </si>
  <si>
    <t>第26周</t>
  </si>
  <si>
    <t>平均绝对误差%</t>
  </si>
  <si>
    <t>平均绝对误差</t>
  </si>
  <si>
    <t>均方误差</t>
  </si>
  <si>
    <t>累计误差</t>
  </si>
  <si>
    <t>第27到第31周：需求模式发生拐点变化</t>
  </si>
  <si>
    <t>第27周到</t>
  </si>
  <si>
    <t>第31周</t>
  </si>
  <si>
    <t>第27到42周：需求模式改变，需求波动更大</t>
  </si>
  <si>
    <t>第42周</t>
  </si>
  <si>
    <t>平滑系数</t>
  </si>
  <si>
    <t>原始需求历史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</si>
</sst>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??_ ;_ @_ "/>
    <numFmt numFmtId="167" formatCode="_(* #,##0_);_(* \(#,##0\);_(* &quot;-&quot;??_);_(@_)"/>
  </numFmts>
  <fonts count="5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  <font>
      <sz val="11"/>
      <color theme="1"/>
      <name val="黑体"/>
      <family val="3"/>
      <charset val="134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 style="double">
        <color rgb="FFFF0000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medium">
        <color indexed="64"/>
      </top>
      <bottom style="thin">
        <color indexed="64"/>
      </bottom>
      <diagonal/>
    </border>
    <border>
      <left style="double">
        <color rgb="FFFF000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thin">
        <color indexed="64"/>
      </top>
      <bottom style="medium">
        <color indexed="64"/>
      </bottom>
      <diagonal/>
    </border>
    <border>
      <left style="double">
        <color rgb="FFFF0000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/>
      <bottom style="thin">
        <color indexed="64"/>
      </bottom>
      <diagonal/>
    </border>
    <border>
      <left style="double">
        <color rgb="FFFF0000"/>
      </left>
      <right/>
      <top/>
      <bottom style="thin">
        <color indexed="64"/>
      </bottom>
      <diagonal/>
    </border>
    <border>
      <left/>
      <right style="double">
        <color rgb="FFFF0000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rgb="FFFF0000"/>
      </left>
      <right style="double">
        <color rgb="FFFF0000"/>
      </right>
      <top style="thin">
        <color indexed="64"/>
      </top>
      <bottom/>
      <diagonal/>
    </border>
    <border>
      <left style="double">
        <color rgb="FFFF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FF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FF0000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 style="double">
        <color rgb="FFFF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rgb="FFFF0000"/>
      </right>
      <top/>
      <bottom style="thin">
        <color auto="1"/>
      </bottom>
      <diagonal/>
    </border>
    <border>
      <left style="double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rgb="FFFF0000"/>
      </right>
      <top style="thin">
        <color auto="1"/>
      </top>
      <bottom style="thin">
        <color auto="1"/>
      </bottom>
      <diagonal/>
    </border>
    <border>
      <left style="double">
        <color rgb="FFFF0000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double">
        <color rgb="FFFF0000"/>
      </right>
      <top style="thin">
        <color auto="1"/>
      </top>
      <bottom style="medium">
        <color indexed="64"/>
      </bottom>
      <diagonal/>
    </border>
    <border>
      <left style="double">
        <color rgb="FFFF0000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double">
        <color rgb="FFFF0000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</cellStyleXfs>
  <cellXfs count="169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165" fontId="0" fillId="2" borderId="0" xfId="1" applyNumberFormat="1" applyFont="1" applyFill="1">
      <alignment vertical="center"/>
    </xf>
    <xf numFmtId="0" fontId="0" fillId="2" borderId="0" xfId="0" applyFill="1" applyAlignment="1">
      <alignment horizontal="center" vertical="center"/>
    </xf>
    <xf numFmtId="166" fontId="0" fillId="2" borderId="0" xfId="1" applyNumberFormat="1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5" fontId="0" fillId="2" borderId="0" xfId="0" applyNumberFormat="1" applyFill="1">
      <alignment vertical="center"/>
    </xf>
    <xf numFmtId="165" fontId="2" fillId="2" borderId="12" xfId="0" applyNumberFormat="1" applyFont="1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/>
    </xf>
    <xf numFmtId="1" fontId="0" fillId="2" borderId="14" xfId="0" applyNumberFormat="1" applyFill="1" applyBorder="1" applyAlignment="1">
      <alignment horizontal="center" vertical="center"/>
    </xf>
    <xf numFmtId="1" fontId="0" fillId="2" borderId="15" xfId="0" applyNumberFormat="1" applyFill="1" applyBorder="1" applyAlignment="1">
      <alignment horizontal="center" vertical="center"/>
    </xf>
    <xf numFmtId="1" fontId="0" fillId="2" borderId="16" xfId="0" applyNumberFormat="1" applyFill="1" applyBorder="1" applyAlignment="1">
      <alignment horizontal="center" vertical="center"/>
    </xf>
    <xf numFmtId="1" fontId="0" fillId="2" borderId="17" xfId="0" applyNumberFormat="1" applyFill="1" applyBorder="1" applyAlignment="1">
      <alignment horizontal="center" vertical="center"/>
    </xf>
    <xf numFmtId="1" fontId="0" fillId="2" borderId="18" xfId="0" applyNumberFormat="1" applyFill="1" applyBorder="1" applyAlignment="1">
      <alignment horizontal="center" vertical="center"/>
    </xf>
    <xf numFmtId="1" fontId="0" fillId="2" borderId="19" xfId="0" applyNumberFormat="1" applyFill="1" applyBorder="1">
      <alignment vertical="center"/>
    </xf>
    <xf numFmtId="1" fontId="0" fillId="2" borderId="20" xfId="0" applyNumberFormat="1" applyFill="1" applyBorder="1" applyAlignment="1">
      <alignment horizontal="center" vertical="center"/>
    </xf>
    <xf numFmtId="1" fontId="0" fillId="2" borderId="21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165" fontId="2" fillId="2" borderId="24" xfId="0" applyNumberFormat="1" applyFont="1" applyFill="1" applyBorder="1" applyAlignment="1">
      <alignment horizontal="center" vertical="center" textRotation="255"/>
    </xf>
    <xf numFmtId="0" fontId="0" fillId="2" borderId="25" xfId="0" applyFill="1" applyBorder="1" applyAlignment="1">
      <alignment horizontal="center" vertical="center"/>
    </xf>
    <xf numFmtId="1" fontId="0" fillId="2" borderId="26" xfId="0" applyNumberFormat="1" applyFill="1" applyBorder="1" applyAlignment="1">
      <alignment horizontal="center" vertical="center"/>
    </xf>
    <xf numFmtId="1" fontId="0" fillId="2" borderId="27" xfId="0" applyNumberFormat="1" applyFill="1" applyBorder="1" applyAlignment="1">
      <alignment horizontal="center" vertical="center"/>
    </xf>
    <xf numFmtId="1" fontId="0" fillId="2" borderId="28" xfId="0" applyNumberFormat="1" applyFill="1" applyBorder="1" applyAlignment="1">
      <alignment horizontal="center" vertical="center"/>
    </xf>
    <xf numFmtId="1" fontId="0" fillId="2" borderId="29" xfId="0" applyNumberFormat="1" applyFill="1" applyBorder="1" applyAlignment="1">
      <alignment horizontal="center" vertical="center"/>
    </xf>
    <xf numFmtId="1" fontId="0" fillId="2" borderId="30" xfId="0" applyNumberFormat="1" applyFill="1" applyBorder="1" applyAlignment="1">
      <alignment horizontal="center" vertical="center"/>
    </xf>
    <xf numFmtId="1" fontId="0" fillId="2" borderId="0" xfId="0" applyNumberFormat="1" applyFill="1">
      <alignment vertical="center"/>
    </xf>
    <xf numFmtId="1" fontId="0" fillId="2" borderId="31" xfId="0" applyNumberFormat="1" applyFill="1" applyBorder="1">
      <alignment vertical="center"/>
    </xf>
    <xf numFmtId="1" fontId="0" fillId="2" borderId="32" xfId="0" applyNumberForma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165" fontId="2" fillId="2" borderId="35" xfId="0" applyNumberFormat="1" applyFont="1" applyFill="1" applyBorder="1" applyAlignment="1">
      <alignment horizontal="center" vertical="center" textRotation="255"/>
    </xf>
    <xf numFmtId="0" fontId="0" fillId="2" borderId="36" xfId="0" applyFill="1" applyBorder="1" applyAlignment="1">
      <alignment horizontal="center" vertical="center"/>
    </xf>
    <xf numFmtId="1" fontId="0" fillId="2" borderId="37" xfId="0" applyNumberFormat="1" applyFill="1" applyBorder="1" applyAlignment="1">
      <alignment horizontal="center" vertical="center"/>
    </xf>
    <xf numFmtId="1" fontId="0" fillId="2" borderId="38" xfId="0" applyNumberFormat="1" applyFill="1" applyBorder="1" applyAlignment="1">
      <alignment horizontal="center" vertical="center"/>
    </xf>
    <xf numFmtId="1" fontId="0" fillId="2" borderId="39" xfId="0" applyNumberFormat="1" applyFill="1" applyBorder="1" applyAlignment="1">
      <alignment horizontal="center" vertical="center"/>
    </xf>
    <xf numFmtId="1" fontId="0" fillId="2" borderId="40" xfId="0" applyNumberFormat="1" applyFill="1" applyBorder="1" applyAlignment="1">
      <alignment horizontal="center" vertical="center"/>
    </xf>
    <xf numFmtId="1" fontId="0" fillId="2" borderId="41" xfId="0" applyNumberForma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1" fontId="0" fillId="2" borderId="43" xfId="0" applyNumberFormat="1" applyFill="1" applyBorder="1" applyAlignment="1">
      <alignment horizontal="center" vertical="center"/>
    </xf>
    <xf numFmtId="1" fontId="0" fillId="2" borderId="44" xfId="0" applyNumberFormat="1" applyFill="1" applyBorder="1" applyAlignment="1">
      <alignment horizontal="center" vertical="center"/>
    </xf>
    <xf numFmtId="1" fontId="0" fillId="2" borderId="45" xfId="0" applyNumberFormat="1" applyFill="1" applyBorder="1" applyAlignment="1">
      <alignment horizontal="center" vertical="center"/>
    </xf>
    <xf numFmtId="1" fontId="0" fillId="2" borderId="46" xfId="0" applyNumberFormat="1" applyFill="1" applyBorder="1" applyAlignment="1">
      <alignment horizontal="center" vertical="center"/>
    </xf>
    <xf numFmtId="1" fontId="0" fillId="2" borderId="33" xfId="0" applyNumberFormat="1" applyFill="1" applyBorder="1" applyAlignment="1">
      <alignment horizontal="center" vertical="center"/>
    </xf>
    <xf numFmtId="1" fontId="0" fillId="2" borderId="34" xfId="0" applyNumberFormat="1" applyFill="1" applyBorder="1" applyAlignment="1">
      <alignment horizontal="center" vertical="center"/>
    </xf>
    <xf numFmtId="9" fontId="0" fillId="2" borderId="32" xfId="2" applyFont="1" applyFill="1" applyBorder="1" applyAlignment="1">
      <alignment horizontal="center" vertical="center"/>
    </xf>
    <xf numFmtId="1" fontId="0" fillId="2" borderId="31" xfId="0" applyNumberFormat="1" applyFill="1" applyBorder="1" applyAlignment="1">
      <alignment horizontal="center" vertical="center"/>
    </xf>
    <xf numFmtId="165" fontId="0" fillId="2" borderId="32" xfId="1" applyNumberFormat="1" applyFont="1" applyFill="1" applyBorder="1">
      <alignment vertical="center"/>
    </xf>
    <xf numFmtId="0" fontId="0" fillId="2" borderId="48" xfId="0" applyFill="1" applyBorder="1" applyAlignment="1">
      <alignment horizontal="center" vertical="center"/>
    </xf>
    <xf numFmtId="1" fontId="0" fillId="2" borderId="49" xfId="0" applyNumberFormat="1" applyFill="1" applyBorder="1" applyAlignment="1">
      <alignment horizontal="center" vertical="center"/>
    </xf>
    <xf numFmtId="1" fontId="0" fillId="2" borderId="50" xfId="0" applyNumberFormat="1" applyFill="1" applyBorder="1" applyAlignment="1">
      <alignment horizontal="center" vertical="center"/>
    </xf>
    <xf numFmtId="1" fontId="0" fillId="2" borderId="51" xfId="0" applyNumberFormat="1" applyFill="1" applyBorder="1" applyAlignment="1">
      <alignment horizontal="center" vertical="center"/>
    </xf>
    <xf numFmtId="1" fontId="0" fillId="2" borderId="52" xfId="0" applyNumberFormat="1" applyFill="1" applyBorder="1" applyAlignment="1">
      <alignment horizontal="center" vertical="center"/>
    </xf>
    <xf numFmtId="1" fontId="0" fillId="2" borderId="53" xfId="0" applyNumberFormat="1" applyFill="1" applyBorder="1" applyAlignment="1">
      <alignment horizontal="center" vertical="center"/>
    </xf>
    <xf numFmtId="1" fontId="0" fillId="2" borderId="54" xfId="0" applyNumberFormat="1" applyFill="1" applyBorder="1">
      <alignment vertical="center"/>
    </xf>
    <xf numFmtId="1" fontId="0" fillId="2" borderId="55" xfId="0" applyNumberFormat="1" applyFill="1" applyBorder="1" applyAlignment="1">
      <alignment horizontal="center" vertical="center"/>
    </xf>
    <xf numFmtId="165" fontId="0" fillId="2" borderId="55" xfId="1" applyNumberFormat="1" applyFont="1" applyFill="1" applyBorder="1">
      <alignment vertical="center"/>
    </xf>
    <xf numFmtId="165" fontId="2" fillId="2" borderId="0" xfId="0" applyNumberFormat="1" applyFont="1" applyFill="1">
      <alignment vertical="center"/>
    </xf>
    <xf numFmtId="0" fontId="0" fillId="2" borderId="13" xfId="0" applyFill="1" applyBorder="1">
      <alignment vertical="center"/>
    </xf>
    <xf numFmtId="1" fontId="0" fillId="2" borderId="58" xfId="0" applyNumberFormat="1" applyFill="1" applyBorder="1" applyAlignment="1">
      <alignment horizontal="center" vertical="center"/>
    </xf>
    <xf numFmtId="1" fontId="0" fillId="2" borderId="59" xfId="0" applyNumberFormat="1" applyFill="1" applyBorder="1" applyAlignment="1">
      <alignment horizontal="center" vertical="center"/>
    </xf>
    <xf numFmtId="1" fontId="0" fillId="2" borderId="60" xfId="0" applyNumberFormat="1" applyFill="1" applyBorder="1" applyAlignment="1">
      <alignment horizontal="center" vertical="center"/>
    </xf>
    <xf numFmtId="1" fontId="0" fillId="2" borderId="61" xfId="0" applyNumberFormat="1" applyFill="1" applyBorder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right" vertical="center"/>
    </xf>
    <xf numFmtId="9" fontId="2" fillId="3" borderId="4" xfId="2" applyFont="1" applyFill="1" applyBorder="1" applyAlignment="1">
      <alignment horizontal="center" vertical="center"/>
    </xf>
    <xf numFmtId="0" fontId="0" fillId="2" borderId="25" xfId="0" applyFill="1" applyBorder="1">
      <alignment vertical="center"/>
    </xf>
    <xf numFmtId="1" fontId="0" fillId="2" borderId="62" xfId="0" applyNumberFormat="1" applyFill="1" applyBorder="1" applyAlignment="1">
      <alignment horizontal="center" vertical="center"/>
    </xf>
    <xf numFmtId="1" fontId="0" fillId="2" borderId="63" xfId="0" applyNumberFormat="1" applyFill="1" applyBorder="1" applyAlignment="1">
      <alignment horizontal="center" vertical="center"/>
    </xf>
    <xf numFmtId="9" fontId="0" fillId="2" borderId="0" xfId="2" applyFont="1" applyFill="1" applyAlignment="1">
      <alignment horizontal="center" vertical="center"/>
    </xf>
    <xf numFmtId="0" fontId="0" fillId="2" borderId="36" xfId="0" applyFill="1" applyBorder="1">
      <alignment vertical="center"/>
    </xf>
    <xf numFmtId="1" fontId="0" fillId="2" borderId="57" xfId="0" applyNumberFormat="1" applyFill="1" applyBorder="1" applyAlignment="1">
      <alignment horizontal="center" vertical="center"/>
    </xf>
    <xf numFmtId="1" fontId="0" fillId="2" borderId="56" xfId="0" applyNumberFormat="1" applyFill="1" applyBorder="1" applyAlignment="1">
      <alignment horizontal="center" vertical="center"/>
    </xf>
    <xf numFmtId="1" fontId="0" fillId="2" borderId="64" xfId="0" applyNumberFormat="1" applyFill="1" applyBorder="1" applyAlignment="1">
      <alignment horizontal="center" vertical="center"/>
    </xf>
    <xf numFmtId="1" fontId="0" fillId="2" borderId="65" xfId="0" applyNumberForma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166" fontId="2" fillId="2" borderId="0" xfId="1" applyNumberFormat="1" applyFont="1" applyFill="1">
      <alignment vertical="center"/>
    </xf>
    <xf numFmtId="0" fontId="0" fillId="2" borderId="43" xfId="0" applyFill="1" applyBorder="1">
      <alignment vertical="center"/>
    </xf>
    <xf numFmtId="9" fontId="0" fillId="2" borderId="44" xfId="2" applyFont="1" applyFill="1" applyBorder="1" applyAlignment="1">
      <alignment horizontal="center" vertical="center"/>
    </xf>
    <xf numFmtId="9" fontId="0" fillId="2" borderId="68" xfId="2" applyFont="1" applyFill="1" applyBorder="1" applyAlignment="1">
      <alignment horizontal="center" vertical="center"/>
    </xf>
    <xf numFmtId="9" fontId="0" fillId="2" borderId="22" xfId="2" applyFont="1" applyFill="1" applyBorder="1" applyAlignment="1">
      <alignment horizontal="center" vertical="center"/>
    </xf>
    <xf numFmtId="9" fontId="0" fillId="2" borderId="20" xfId="2" applyFont="1" applyFill="1" applyBorder="1" applyAlignment="1">
      <alignment horizontal="center" vertical="center"/>
    </xf>
    <xf numFmtId="9" fontId="0" fillId="2" borderId="0" xfId="2" applyFont="1" applyFill="1" applyBorder="1" applyAlignment="1">
      <alignment vertical="center"/>
    </xf>
    <xf numFmtId="43" fontId="0" fillId="2" borderId="0" xfId="0" applyNumberFormat="1" applyFill="1">
      <alignment vertical="center"/>
    </xf>
    <xf numFmtId="1" fontId="0" fillId="2" borderId="44" xfId="1" applyNumberFormat="1" applyFont="1" applyFill="1" applyBorder="1" applyAlignment="1">
      <alignment horizontal="center" vertical="center"/>
    </xf>
    <xf numFmtId="1" fontId="0" fillId="2" borderId="70" xfId="1" applyNumberFormat="1" applyFont="1" applyFill="1" applyBorder="1" applyAlignment="1">
      <alignment horizontal="center" vertical="center"/>
    </xf>
    <xf numFmtId="1" fontId="0" fillId="2" borderId="33" xfId="1" applyNumberFormat="1" applyFont="1" applyFill="1" applyBorder="1" applyAlignment="1">
      <alignment horizontal="center" vertical="center"/>
    </xf>
    <xf numFmtId="1" fontId="0" fillId="2" borderId="32" xfId="1" applyNumberFormat="1" applyFont="1" applyFill="1" applyBorder="1" applyAlignment="1">
      <alignment horizontal="center" vertical="center"/>
    </xf>
    <xf numFmtId="167" fontId="0" fillId="2" borderId="0" xfId="1" applyNumberFormat="1" applyFont="1" applyFill="1" applyBorder="1" applyAlignment="1">
      <alignment vertical="center"/>
    </xf>
    <xf numFmtId="0" fontId="0" fillId="2" borderId="26" xfId="0" applyFill="1" applyBorder="1">
      <alignment vertical="center"/>
    </xf>
    <xf numFmtId="1" fontId="0" fillId="2" borderId="27" xfId="1" applyNumberFormat="1" applyFont="1" applyFill="1" applyBorder="1" applyAlignment="1">
      <alignment horizontal="center" vertical="center"/>
    </xf>
    <xf numFmtId="0" fontId="0" fillId="2" borderId="37" xfId="0" applyFill="1" applyBorder="1">
      <alignment vertical="center"/>
    </xf>
    <xf numFmtId="1" fontId="0" fillId="2" borderId="38" xfId="1" applyNumberFormat="1" applyFont="1" applyFill="1" applyBorder="1" applyAlignment="1">
      <alignment horizontal="center" vertical="center"/>
    </xf>
    <xf numFmtId="1" fontId="0" fillId="2" borderId="72" xfId="1" applyNumberFormat="1" applyFont="1" applyFill="1" applyBorder="1" applyAlignment="1">
      <alignment horizontal="center" vertical="center"/>
    </xf>
    <xf numFmtId="1" fontId="0" fillId="2" borderId="56" xfId="1" applyNumberFormat="1" applyFont="1" applyFill="1" applyBorder="1" applyAlignment="1">
      <alignment horizontal="center" vertical="center"/>
    </xf>
    <xf numFmtId="1" fontId="0" fillId="2" borderId="55" xfId="1" applyNumberFormat="1" applyFont="1" applyFill="1" applyBorder="1" applyAlignment="1">
      <alignment horizontal="center" vertical="center"/>
    </xf>
    <xf numFmtId="1" fontId="0" fillId="2" borderId="0" xfId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14" xfId="0" applyFill="1" applyBorder="1">
      <alignment vertical="center"/>
    </xf>
    <xf numFmtId="9" fontId="0" fillId="2" borderId="15" xfId="2" applyFont="1" applyFill="1" applyBorder="1" applyAlignment="1">
      <alignment horizontal="center" vertical="center"/>
    </xf>
    <xf numFmtId="9" fontId="0" fillId="2" borderId="59" xfId="2" applyFont="1" applyFill="1" applyBorder="1" applyAlignment="1">
      <alignment horizontal="center" vertical="center"/>
    </xf>
    <xf numFmtId="9" fontId="0" fillId="2" borderId="75" xfId="2" applyFont="1" applyFill="1" applyBorder="1" applyAlignment="1">
      <alignment horizontal="center" vertical="center"/>
    </xf>
    <xf numFmtId="9" fontId="0" fillId="2" borderId="74" xfId="2" applyFont="1" applyFill="1" applyBorder="1" applyAlignment="1">
      <alignment horizontal="center" vertical="center"/>
    </xf>
    <xf numFmtId="1" fontId="0" fillId="2" borderId="22" xfId="1" applyNumberFormat="1" applyFont="1" applyFill="1" applyBorder="1" applyAlignment="1">
      <alignment horizontal="center" vertical="center"/>
    </xf>
    <xf numFmtId="1" fontId="0" fillId="2" borderId="69" xfId="1" applyNumberFormat="1" applyFont="1" applyFill="1" applyBorder="1" applyAlignment="1">
      <alignment horizontal="center" vertical="center"/>
    </xf>
    <xf numFmtId="1" fontId="0" fillId="2" borderId="68" xfId="1" applyNumberFormat="1" applyFont="1" applyFill="1" applyBorder="1" applyAlignment="1">
      <alignment horizontal="center" vertical="center"/>
    </xf>
    <xf numFmtId="1" fontId="0" fillId="2" borderId="71" xfId="1" applyNumberFormat="1" applyFont="1" applyFill="1" applyBorder="1" applyAlignment="1">
      <alignment horizontal="center" vertical="center"/>
    </xf>
    <xf numFmtId="1" fontId="0" fillId="2" borderId="73" xfId="1" applyNumberFormat="1" applyFont="1" applyFill="1" applyBorder="1" applyAlignment="1">
      <alignment horizontal="center" vertical="center"/>
    </xf>
    <xf numFmtId="1" fontId="0" fillId="2" borderId="64" xfId="1" applyNumberFormat="1" applyFont="1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vertical="center"/>
    </xf>
    <xf numFmtId="9" fontId="0" fillId="2" borderId="55" xfId="2" applyFont="1" applyFill="1" applyBorder="1" applyAlignment="1">
      <alignment horizontal="center" vertical="center"/>
    </xf>
    <xf numFmtId="1" fontId="0" fillId="2" borderId="54" xfId="0" applyNumberFormat="1" applyFill="1" applyBorder="1" applyAlignment="1">
      <alignment horizontal="center" vertical="center"/>
    </xf>
    <xf numFmtId="9" fontId="2" fillId="2" borderId="0" xfId="2" applyFont="1" applyFill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9" fontId="0" fillId="2" borderId="69" xfId="2" applyFont="1" applyFill="1" applyBorder="1" applyAlignment="1">
      <alignment horizontal="center" vertical="center"/>
    </xf>
    <xf numFmtId="9" fontId="0" fillId="2" borderId="47" xfId="2" applyFont="1" applyFill="1" applyBorder="1" applyAlignment="1">
      <alignment horizontal="center" vertical="center"/>
    </xf>
    <xf numFmtId="1" fontId="0" fillId="2" borderId="20" xfId="1" applyNumberFormat="1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165" fontId="0" fillId="2" borderId="0" xfId="1" applyNumberFormat="1" applyFont="1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9" fontId="0" fillId="2" borderId="0" xfId="2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33" xfId="0" applyFill="1" applyBorder="1">
      <alignment vertical="center"/>
    </xf>
    <xf numFmtId="165" fontId="0" fillId="2" borderId="33" xfId="1" applyNumberFormat="1" applyFont="1" applyFill="1" applyBorder="1">
      <alignment vertical="center"/>
    </xf>
    <xf numFmtId="165" fontId="0" fillId="2" borderId="33" xfId="0" applyNumberFormat="1" applyFill="1" applyBorder="1">
      <alignment vertical="center"/>
    </xf>
    <xf numFmtId="1" fontId="0" fillId="2" borderId="33" xfId="0" applyNumberFormat="1" applyFill="1" applyBorder="1">
      <alignment vertical="center"/>
    </xf>
    <xf numFmtId="0" fontId="0" fillId="2" borderId="31" xfId="0" applyFill="1" applyBorder="1">
      <alignment vertical="center"/>
    </xf>
    <xf numFmtId="165" fontId="0" fillId="2" borderId="31" xfId="0" applyNumberFormat="1" applyFill="1" applyBorder="1">
      <alignment vertical="center"/>
    </xf>
    <xf numFmtId="165" fontId="0" fillId="2" borderId="54" xfId="0" applyNumberFormat="1" applyFill="1" applyBorder="1">
      <alignment vertical="center"/>
    </xf>
    <xf numFmtId="165" fontId="0" fillId="2" borderId="56" xfId="0" applyNumberFormat="1" applyFill="1" applyBorder="1">
      <alignment vertical="center"/>
    </xf>
    <xf numFmtId="1" fontId="0" fillId="2" borderId="56" xfId="0" applyNumberFormat="1" applyFill="1" applyBorder="1">
      <alignment vertical="center"/>
    </xf>
    <xf numFmtId="165" fontId="0" fillId="2" borderId="56" xfId="1" applyNumberFormat="1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0" fillId="2" borderId="22" xfId="0" applyFill="1" applyBorder="1">
      <alignment vertical="center"/>
    </xf>
    <xf numFmtId="165" fontId="0" fillId="2" borderId="22" xfId="1" applyNumberFormat="1" applyFont="1" applyFill="1" applyBorder="1">
      <alignment vertical="center"/>
    </xf>
    <xf numFmtId="165" fontId="0" fillId="2" borderId="20" xfId="1" applyNumberFormat="1" applyFont="1" applyFill="1" applyBorder="1">
      <alignment vertical="center"/>
    </xf>
    <xf numFmtId="0" fontId="2" fillId="2" borderId="10" xfId="0" applyFont="1" applyFill="1" applyBorder="1">
      <alignment vertical="center"/>
    </xf>
    <xf numFmtId="165" fontId="2" fillId="2" borderId="10" xfId="1" applyNumberFormat="1" applyFont="1" applyFill="1" applyBorder="1">
      <alignment vertical="center"/>
    </xf>
    <xf numFmtId="165" fontId="2" fillId="2" borderId="9" xfId="1" applyNumberFormat="1" applyFont="1" applyFill="1" applyBorder="1">
      <alignment vertical="center"/>
    </xf>
    <xf numFmtId="0" fontId="2" fillId="2" borderId="76" xfId="0" applyFont="1" applyFill="1" applyBorder="1" applyAlignment="1">
      <alignment horizontal="center" vertical="center"/>
    </xf>
    <xf numFmtId="0" fontId="0" fillId="2" borderId="77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9" fontId="0" fillId="2" borderId="62" xfId="2" applyFont="1" applyFill="1" applyBorder="1" applyAlignment="1">
      <alignment horizontal="center" vertical="center"/>
    </xf>
    <xf numFmtId="9" fontId="0" fillId="2" borderId="64" xfId="2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9" fontId="0" fillId="2" borderId="25" xfId="0" applyNumberFormat="1" applyFill="1" applyBorder="1" applyAlignment="1">
      <alignment horizontal="center" vertical="center"/>
    </xf>
    <xf numFmtId="9" fontId="0" fillId="2" borderId="36" xfId="0" applyNumberForma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天猫案例!$E$4:$E$29</c:f>
              <c:numCache>
                <c:formatCode>0</c:formatCode>
                <c:ptCount val="26"/>
                <c:pt idx="0">
                  <c:v>10</c:v>
                </c:pt>
                <c:pt idx="1">
                  <c:v>8</c:v>
                </c:pt>
                <c:pt idx="2">
                  <c:v>5</c:v>
                </c:pt>
                <c:pt idx="3">
                  <c:v>39</c:v>
                </c:pt>
                <c:pt idx="4">
                  <c:v>16</c:v>
                </c:pt>
                <c:pt idx="5">
                  <c:v>12</c:v>
                </c:pt>
                <c:pt idx="6">
                  <c:v>4</c:v>
                </c:pt>
                <c:pt idx="7">
                  <c:v>3</c:v>
                </c:pt>
                <c:pt idx="8">
                  <c:v>8</c:v>
                </c:pt>
                <c:pt idx="9">
                  <c:v>37</c:v>
                </c:pt>
                <c:pt idx="10">
                  <c:v>13</c:v>
                </c:pt>
                <c:pt idx="11">
                  <c:v>25</c:v>
                </c:pt>
                <c:pt idx="12">
                  <c:v>5</c:v>
                </c:pt>
                <c:pt idx="13">
                  <c:v>16.5</c:v>
                </c:pt>
                <c:pt idx="14">
                  <c:v>15</c:v>
                </c:pt>
                <c:pt idx="15">
                  <c:v>8</c:v>
                </c:pt>
                <c:pt idx="16">
                  <c:v>14</c:v>
                </c:pt>
                <c:pt idx="17">
                  <c:v>10</c:v>
                </c:pt>
                <c:pt idx="18">
                  <c:v>18</c:v>
                </c:pt>
                <c:pt idx="19">
                  <c:v>11</c:v>
                </c:pt>
                <c:pt idx="20">
                  <c:v>16</c:v>
                </c:pt>
                <c:pt idx="21">
                  <c:v>6</c:v>
                </c:pt>
                <c:pt idx="22">
                  <c:v>9</c:v>
                </c:pt>
                <c:pt idx="23">
                  <c:v>30</c:v>
                </c:pt>
                <c:pt idx="24">
                  <c:v>14</c:v>
                </c:pt>
                <c:pt idx="25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066784"/>
        <c:axId val="295067176"/>
      </c:lineChart>
      <c:catAx>
        <c:axId val="2950667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5067176"/>
        <c:crosses val="autoZero"/>
        <c:auto val="1"/>
        <c:lblAlgn val="ctr"/>
        <c:lblOffset val="100"/>
        <c:noMultiLvlLbl val="0"/>
      </c:catAx>
      <c:valAx>
        <c:axId val="295067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5066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>
                <a:solidFill>
                  <a:schemeClr val="tx1"/>
                </a:solidFill>
                <a:latin typeface="黑体" panose="02010609060101010101" pitchFamily="49" charset="-122"/>
                <a:ea typeface="黑体" panose="02010609060101010101" pitchFamily="49" charset="-122"/>
              </a:rPr>
              <a:t>预测的标准差</a:t>
            </a:r>
            <a:endParaRPr lang="en-US">
              <a:solidFill>
                <a:schemeClr val="tx1"/>
              </a:solidFill>
              <a:latin typeface="黑体" panose="02010609060101010101" pitchFamily="49" charset="-122"/>
              <a:ea typeface="黑体" panose="02010609060101010101" pitchFamily="49" charset="-122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horzBrick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pattFill prst="horzBrick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</c:dPt>
          <c:dPt>
            <c:idx val="3"/>
            <c:invertIfNegative val="0"/>
            <c:bubble3D val="0"/>
            <c:spPr>
              <a:pattFill prst="horzBrick"/>
              <a:ln>
                <a:solidFill>
                  <a:schemeClr val="tx1"/>
                </a:solidFill>
              </a:ln>
              <a:effectLst/>
            </c:spPr>
          </c:dPt>
          <c:dPt>
            <c:idx val="4"/>
            <c:invertIfNegative val="0"/>
            <c:bubble3D val="0"/>
            <c:spPr>
              <a:pattFill prst="horzBrick"/>
              <a:ln>
                <a:solidFill>
                  <a:schemeClr val="tx1"/>
                </a:solidFill>
              </a:ln>
              <a:effectLst/>
            </c:spPr>
          </c:dPt>
          <c:dPt>
            <c:idx val="5"/>
            <c:invertIfNegative val="0"/>
            <c:bubble3D val="0"/>
            <c:spPr>
              <a:pattFill prst="ltVert">
                <a:fgClr>
                  <a:prstClr val="black"/>
                </a:fgClr>
                <a:bgClr>
                  <a:srgbClr val="92D050"/>
                </a:bgClr>
              </a:pattFill>
              <a:ln>
                <a:solidFill>
                  <a:schemeClr val="tx1"/>
                </a:solidFill>
              </a:ln>
              <a:effectLst/>
            </c:spPr>
          </c:dPt>
          <c:dPt>
            <c:idx val="6"/>
            <c:invertIfNegative val="0"/>
            <c:bubble3D val="0"/>
            <c:spPr>
              <a:pattFill prst="ltVert">
                <a:fgClr>
                  <a:prstClr val="black"/>
                </a:fgClr>
                <a:bgClr>
                  <a:srgbClr val="92D050"/>
                </a:bgClr>
              </a:pattFill>
              <a:ln>
                <a:solidFill>
                  <a:schemeClr val="tx1"/>
                </a:solidFill>
              </a:ln>
              <a:effectLst/>
            </c:spPr>
          </c:dPt>
          <c:dPt>
            <c:idx val="7"/>
            <c:invertIfNegative val="0"/>
            <c:bubble3D val="0"/>
            <c:spPr>
              <a:pattFill prst="ltVert">
                <a:fgClr>
                  <a:prstClr val="black"/>
                </a:fgClr>
                <a:bgClr>
                  <a:srgbClr val="92D050"/>
                </a:bgClr>
              </a:pattFill>
              <a:ln>
                <a:solidFill>
                  <a:schemeClr val="tx1"/>
                </a:solidFill>
              </a:ln>
              <a:effectLst/>
            </c:spPr>
          </c:dPt>
          <c:dPt>
            <c:idx val="8"/>
            <c:invertIfNegative val="0"/>
            <c:bubble3D val="0"/>
            <c:spPr>
              <a:pattFill prst="ltVert">
                <a:fgClr>
                  <a:prstClr val="black"/>
                </a:fgClr>
                <a:bgClr>
                  <a:srgbClr val="92D050"/>
                </a:bgClr>
              </a:pattFill>
              <a:ln>
                <a:solidFill>
                  <a:schemeClr val="tx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天猫案例!$F$3:$Q$3</c:f>
              <c:strCache>
                <c:ptCount val="9"/>
                <c:pt idx="0">
                  <c:v>幼稚预测</c:v>
                </c:pt>
                <c:pt idx="1">
                  <c:v>移动平均 2</c:v>
                </c:pt>
                <c:pt idx="2">
                  <c:v>移动平均 4</c:v>
                </c:pt>
                <c:pt idx="3">
                  <c:v>移动平均 6</c:v>
                </c:pt>
                <c:pt idx="4">
                  <c:v>移动平均 8</c:v>
                </c:pt>
                <c:pt idx="5">
                  <c:v>指数平滑0.05</c:v>
                </c:pt>
                <c:pt idx="6">
                  <c:v>指数平滑0.10</c:v>
                </c:pt>
                <c:pt idx="7">
                  <c:v>指数平滑0.15</c:v>
                </c:pt>
                <c:pt idx="8">
                  <c:v>指数平滑0.20</c:v>
                </c:pt>
              </c:strCache>
            </c:strRef>
          </c:cat>
          <c:val>
            <c:numRef>
              <c:f>天猫案例!$F$2:$Q$2</c:f>
              <c:numCache>
                <c:formatCode>_ * #,##0.0_ ;_ * \-#,##0.0_ ;_ * "-"??_ ;_ @_ </c:formatCode>
                <c:ptCount val="9"/>
                <c:pt idx="0">
                  <c:v>8.5995468416860739</c:v>
                </c:pt>
                <c:pt idx="1">
                  <c:v>5.3729903903965912</c:v>
                </c:pt>
                <c:pt idx="2">
                  <c:v>3.2724760143820588</c:v>
                </c:pt>
                <c:pt idx="3">
                  <c:v>1.8677009345839435</c:v>
                </c:pt>
                <c:pt idx="4">
                  <c:v>1.5809026588983168</c:v>
                </c:pt>
                <c:pt idx="5">
                  <c:v>0.56790059607039101</c:v>
                </c:pt>
                <c:pt idx="6">
                  <c:v>0.86113456882344619</c:v>
                </c:pt>
                <c:pt idx="7">
                  <c:v>1.225613427799654</c:v>
                </c:pt>
                <c:pt idx="8">
                  <c:v>1.6337694457386134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04482120"/>
        <c:axId val="504484864"/>
      </c:barChart>
      <c:catAx>
        <c:axId val="504482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黑体" panose="02010609060101010101" pitchFamily="49" charset="-122"/>
                <a:ea typeface="黑体" panose="02010609060101010101" pitchFamily="49" charset="-122"/>
                <a:cs typeface="+mn-cs"/>
              </a:defRPr>
            </a:pPr>
            <a:endParaRPr lang="en-US"/>
          </a:p>
        </c:txPr>
        <c:crossAx val="504484864"/>
        <c:crosses val="autoZero"/>
        <c:auto val="1"/>
        <c:lblAlgn val="ctr"/>
        <c:lblOffset val="100"/>
        <c:noMultiLvlLbl val="0"/>
      </c:catAx>
      <c:valAx>
        <c:axId val="504484864"/>
        <c:scaling>
          <c:orientation val="minMax"/>
        </c:scaling>
        <c:delete val="0"/>
        <c:axPos val="l"/>
        <c:numFmt formatCode="_ * #,##0.0_ ;_ * \-#,##0.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482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天猫案例!$D$4:$D$34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天猫案例!$E$4:$E$34</c:f>
              <c:numCache>
                <c:formatCode>0</c:formatCode>
                <c:ptCount val="31"/>
                <c:pt idx="0">
                  <c:v>10</c:v>
                </c:pt>
                <c:pt idx="1">
                  <c:v>8</c:v>
                </c:pt>
                <c:pt idx="2">
                  <c:v>5</c:v>
                </c:pt>
                <c:pt idx="3">
                  <c:v>39</c:v>
                </c:pt>
                <c:pt idx="4">
                  <c:v>16</c:v>
                </c:pt>
                <c:pt idx="5">
                  <c:v>12</c:v>
                </c:pt>
                <c:pt idx="6">
                  <c:v>4</c:v>
                </c:pt>
                <c:pt idx="7">
                  <c:v>3</c:v>
                </c:pt>
                <c:pt idx="8">
                  <c:v>8</c:v>
                </c:pt>
                <c:pt idx="9">
                  <c:v>37</c:v>
                </c:pt>
                <c:pt idx="10">
                  <c:v>13</c:v>
                </c:pt>
                <c:pt idx="11">
                  <c:v>25</c:v>
                </c:pt>
                <c:pt idx="12">
                  <c:v>5</c:v>
                </c:pt>
                <c:pt idx="13">
                  <c:v>16.5</c:v>
                </c:pt>
                <c:pt idx="14">
                  <c:v>15</c:v>
                </c:pt>
                <c:pt idx="15">
                  <c:v>8</c:v>
                </c:pt>
                <c:pt idx="16">
                  <c:v>14</c:v>
                </c:pt>
                <c:pt idx="17">
                  <c:v>10</c:v>
                </c:pt>
                <c:pt idx="18">
                  <c:v>18</c:v>
                </c:pt>
                <c:pt idx="19">
                  <c:v>11</c:v>
                </c:pt>
                <c:pt idx="20">
                  <c:v>16</c:v>
                </c:pt>
                <c:pt idx="21">
                  <c:v>6</c:v>
                </c:pt>
                <c:pt idx="22">
                  <c:v>9</c:v>
                </c:pt>
                <c:pt idx="23">
                  <c:v>30</c:v>
                </c:pt>
                <c:pt idx="24">
                  <c:v>14</c:v>
                </c:pt>
                <c:pt idx="25">
                  <c:v>5</c:v>
                </c:pt>
                <c:pt idx="26">
                  <c:v>5</c:v>
                </c:pt>
                <c:pt idx="27">
                  <c:v>11</c:v>
                </c:pt>
                <c:pt idx="28">
                  <c:v>68</c:v>
                </c:pt>
                <c:pt idx="29">
                  <c:v>44</c:v>
                </c:pt>
                <c:pt idx="30">
                  <c:v>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486824"/>
        <c:axId val="504487216"/>
      </c:lineChart>
      <c:catAx>
        <c:axId val="504486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487216"/>
        <c:crosses val="autoZero"/>
        <c:auto val="1"/>
        <c:lblAlgn val="ctr"/>
        <c:lblOffset val="100"/>
        <c:noMultiLvlLbl val="0"/>
      </c:catAx>
      <c:valAx>
        <c:axId val="50448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486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>
                <a:solidFill>
                  <a:schemeClr val="tx1"/>
                </a:solidFill>
                <a:latin typeface="黑体" panose="02010609060101010101" pitchFamily="49" charset="-122"/>
                <a:ea typeface="黑体" panose="02010609060101010101" pitchFamily="49" charset="-122"/>
              </a:rPr>
              <a:t>现货率差异（</a:t>
            </a:r>
            <a:r>
              <a:rPr lang="en-US" altLang="zh-CN">
                <a:solidFill>
                  <a:schemeClr val="tx1"/>
                </a:solidFill>
                <a:latin typeface="黑体" panose="02010609060101010101" pitchFamily="49" charset="-122"/>
                <a:ea typeface="黑体" panose="02010609060101010101" pitchFamily="49" charset="-122"/>
              </a:rPr>
              <a:t>8</a:t>
            </a:r>
            <a:r>
              <a:rPr lang="zh-CN" altLang="en-US">
                <a:solidFill>
                  <a:schemeClr val="tx1"/>
                </a:solidFill>
                <a:latin typeface="黑体" panose="02010609060101010101" pitchFamily="49" charset="-122"/>
                <a:ea typeface="黑体" panose="02010609060101010101" pitchFamily="49" charset="-122"/>
              </a:rPr>
              <a:t>期移动平均 </a:t>
            </a:r>
            <a:r>
              <a:rPr lang="en-US" altLang="zh-CN">
                <a:solidFill>
                  <a:schemeClr val="tx1"/>
                </a:solidFill>
                <a:latin typeface="黑体" panose="02010609060101010101" pitchFamily="49" charset="-122"/>
                <a:ea typeface="黑体" panose="02010609060101010101" pitchFamily="49" charset="-122"/>
              </a:rPr>
              <a:t>- </a:t>
            </a:r>
            <a:r>
              <a:rPr lang="zh-CN" altLang="en-US">
                <a:solidFill>
                  <a:schemeClr val="tx1"/>
                </a:solidFill>
                <a:latin typeface="黑体" panose="02010609060101010101" pitchFamily="49" charset="-122"/>
                <a:ea typeface="黑体" panose="02010609060101010101" pitchFamily="49" charset="-122"/>
              </a:rPr>
              <a:t>指数平滑</a:t>
            </a:r>
            <a:r>
              <a:rPr lang="en-US" altLang="zh-CN">
                <a:solidFill>
                  <a:schemeClr val="tx1"/>
                </a:solidFill>
                <a:latin typeface="黑体" panose="02010609060101010101" pitchFamily="49" charset="-122"/>
                <a:ea typeface="黑体" panose="02010609060101010101" pitchFamily="49" charset="-122"/>
              </a:rPr>
              <a:t>0.05</a:t>
            </a:r>
            <a:r>
              <a:rPr lang="zh-CN" altLang="en-US">
                <a:solidFill>
                  <a:schemeClr val="tx1"/>
                </a:solidFill>
                <a:latin typeface="黑体" panose="02010609060101010101" pitchFamily="49" charset="-122"/>
                <a:ea typeface="黑体" panose="02010609060101010101" pitchFamily="49" charset="-122"/>
              </a:rPr>
              <a:t>）</a:t>
            </a:r>
            <a:endParaRPr lang="en-US">
              <a:solidFill>
                <a:schemeClr val="tx1"/>
              </a:solidFill>
              <a:latin typeface="黑体" panose="02010609060101010101" pitchFamily="49" charset="-122"/>
              <a:ea typeface="黑体" panose="02010609060101010101" pitchFamily="49" charset="-122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天猫案例!$AF$13:$AF$30</c:f>
              <c:numCache>
                <c:formatCode>0</c:formatCode>
                <c:ptCount val="18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</c:numCache>
            </c:numRef>
          </c:cat>
          <c:val>
            <c:numRef>
              <c:f>天猫案例!$AT$13:$AT$29</c:f>
              <c:numCache>
                <c:formatCode>0%</c:formatCode>
                <c:ptCount val="17"/>
                <c:pt idx="0">
                  <c:v>3.7291485618665632E-2</c:v>
                </c:pt>
                <c:pt idx="1">
                  <c:v>9.0734286115084384E-2</c:v>
                </c:pt>
                <c:pt idx="2">
                  <c:v>0.18482273734085169</c:v>
                </c:pt>
                <c:pt idx="3">
                  <c:v>0</c:v>
                </c:pt>
                <c:pt idx="4">
                  <c:v>7.3715940075937181E-2</c:v>
                </c:pt>
                <c:pt idx="5">
                  <c:v>0.10411649071268791</c:v>
                </c:pt>
                <c:pt idx="6">
                  <c:v>0</c:v>
                </c:pt>
                <c:pt idx="7">
                  <c:v>0.12274166021593047</c:v>
                </c:pt>
                <c:pt idx="8">
                  <c:v>0</c:v>
                </c:pt>
                <c:pt idx="9">
                  <c:v>5.907449315712654E-2</c:v>
                </c:pt>
                <c:pt idx="10">
                  <c:v>0</c:v>
                </c:pt>
                <c:pt idx="11">
                  <c:v>-1.7022881791405098E-2</c:v>
                </c:pt>
                <c:pt idx="12">
                  <c:v>0</c:v>
                </c:pt>
                <c:pt idx="13">
                  <c:v>0</c:v>
                </c:pt>
                <c:pt idx="14">
                  <c:v>-2.1325923497150234E-2</c:v>
                </c:pt>
                <c:pt idx="15">
                  <c:v>6.9086512880801365E-2</c:v>
                </c:pt>
                <c:pt idx="16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073248"/>
        <c:axId val="711235968"/>
      </c:lineChart>
      <c:catAx>
        <c:axId val="5030732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1235968"/>
        <c:crosses val="autoZero"/>
        <c:auto val="1"/>
        <c:lblAlgn val="ctr"/>
        <c:lblOffset val="100"/>
        <c:noMultiLvlLbl val="0"/>
      </c:catAx>
      <c:valAx>
        <c:axId val="71123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073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天猫案例!$E$4:$E$45</c:f>
              <c:numCache>
                <c:formatCode>0</c:formatCode>
                <c:ptCount val="42"/>
                <c:pt idx="0">
                  <c:v>10</c:v>
                </c:pt>
                <c:pt idx="1">
                  <c:v>8</c:v>
                </c:pt>
                <c:pt idx="2">
                  <c:v>5</c:v>
                </c:pt>
                <c:pt idx="3">
                  <c:v>39</c:v>
                </c:pt>
                <c:pt idx="4">
                  <c:v>16</c:v>
                </c:pt>
                <c:pt idx="5">
                  <c:v>12</c:v>
                </c:pt>
                <c:pt idx="6">
                  <c:v>4</c:v>
                </c:pt>
                <c:pt idx="7">
                  <c:v>3</c:v>
                </c:pt>
                <c:pt idx="8">
                  <c:v>8</c:v>
                </c:pt>
                <c:pt idx="9">
                  <c:v>37</c:v>
                </c:pt>
                <c:pt idx="10">
                  <c:v>13</c:v>
                </c:pt>
                <c:pt idx="11">
                  <c:v>25</c:v>
                </c:pt>
                <c:pt idx="12">
                  <c:v>5</c:v>
                </c:pt>
                <c:pt idx="13">
                  <c:v>16.5</c:v>
                </c:pt>
                <c:pt idx="14">
                  <c:v>15</c:v>
                </c:pt>
                <c:pt idx="15">
                  <c:v>8</c:v>
                </c:pt>
                <c:pt idx="16">
                  <c:v>14</c:v>
                </c:pt>
                <c:pt idx="17">
                  <c:v>10</c:v>
                </c:pt>
                <c:pt idx="18">
                  <c:v>18</c:v>
                </c:pt>
                <c:pt idx="19">
                  <c:v>11</c:v>
                </c:pt>
                <c:pt idx="20">
                  <c:v>16</c:v>
                </c:pt>
                <c:pt idx="21">
                  <c:v>6</c:v>
                </c:pt>
                <c:pt idx="22">
                  <c:v>9</c:v>
                </c:pt>
                <c:pt idx="23">
                  <c:v>30</c:v>
                </c:pt>
                <c:pt idx="24">
                  <c:v>14</c:v>
                </c:pt>
                <c:pt idx="25">
                  <c:v>5</c:v>
                </c:pt>
                <c:pt idx="26">
                  <c:v>5</c:v>
                </c:pt>
                <c:pt idx="27">
                  <c:v>11</c:v>
                </c:pt>
                <c:pt idx="28">
                  <c:v>68</c:v>
                </c:pt>
                <c:pt idx="29">
                  <c:v>44</c:v>
                </c:pt>
                <c:pt idx="30">
                  <c:v>51</c:v>
                </c:pt>
                <c:pt idx="31">
                  <c:v>48</c:v>
                </c:pt>
                <c:pt idx="32">
                  <c:v>99</c:v>
                </c:pt>
                <c:pt idx="33">
                  <c:v>148</c:v>
                </c:pt>
                <c:pt idx="34">
                  <c:v>173</c:v>
                </c:pt>
                <c:pt idx="35">
                  <c:v>64</c:v>
                </c:pt>
                <c:pt idx="36">
                  <c:v>352</c:v>
                </c:pt>
                <c:pt idx="37">
                  <c:v>182</c:v>
                </c:pt>
                <c:pt idx="38">
                  <c:v>180</c:v>
                </c:pt>
                <c:pt idx="39">
                  <c:v>114</c:v>
                </c:pt>
                <c:pt idx="40">
                  <c:v>190</c:v>
                </c:pt>
                <c:pt idx="41">
                  <c:v>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719656"/>
        <c:axId val="706721616"/>
      </c:lineChart>
      <c:catAx>
        <c:axId val="7067196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721616"/>
        <c:crosses val="autoZero"/>
        <c:auto val="1"/>
        <c:lblAlgn val="ctr"/>
        <c:lblOffset val="100"/>
        <c:noMultiLvlLbl val="0"/>
      </c:catAx>
      <c:valAx>
        <c:axId val="70672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719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56</xdr:row>
      <xdr:rowOff>144780</xdr:rowOff>
    </xdr:from>
    <xdr:to>
      <xdr:col>27</xdr:col>
      <xdr:colOff>815340</xdr:colOff>
      <xdr:row>69</xdr:row>
      <xdr:rowOff>53340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69</xdr:row>
      <xdr:rowOff>0</xdr:rowOff>
    </xdr:from>
    <xdr:to>
      <xdr:col>14</xdr:col>
      <xdr:colOff>464820</xdr:colOff>
      <xdr:row>89</xdr:row>
      <xdr:rowOff>114300</xdr:rowOff>
    </xdr:to>
    <xdr:grpSp>
      <xdr:nvGrpSpPr>
        <xdr:cNvPr id="3" name="Group 2"/>
        <xdr:cNvGrpSpPr/>
      </xdr:nvGrpSpPr>
      <xdr:grpSpPr>
        <a:xfrm>
          <a:off x="3028950" y="12824460"/>
          <a:ext cx="4827270" cy="3771900"/>
          <a:chOff x="3341370" y="9098280"/>
          <a:chExt cx="4827270" cy="3764280"/>
        </a:xfrm>
      </xdr:grpSpPr>
      <xdr:graphicFrame macro="">
        <xdr:nvGraphicFramePr>
          <xdr:cNvPr id="4" name="Chart 3"/>
          <xdr:cNvGraphicFramePr/>
        </xdr:nvGraphicFramePr>
        <xdr:xfrm>
          <a:off x="3341370" y="9098280"/>
          <a:ext cx="4827270" cy="376428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" name="TextBox 4"/>
          <xdr:cNvSpPr txBox="1"/>
        </xdr:nvSpPr>
        <xdr:spPr>
          <a:xfrm>
            <a:off x="6217920" y="10896600"/>
            <a:ext cx="1729740" cy="967740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zh-CN" altLang="en-US" sz="1200">
                <a:solidFill>
                  <a:schemeClr val="tx1"/>
                </a:solidFill>
                <a:latin typeface="黑体" panose="02010609060101010101" pitchFamily="49" charset="-122"/>
                <a:ea typeface="黑体" panose="02010609060101010101" pitchFamily="49" charset="-122"/>
              </a:rPr>
              <a:t>指数平滑法</a:t>
            </a:r>
            <a:endParaRPr lang="en-US" sz="1200">
              <a:solidFill>
                <a:schemeClr val="tx1"/>
              </a:solidFill>
              <a:latin typeface="黑体" panose="02010609060101010101" pitchFamily="49" charset="-122"/>
              <a:ea typeface="黑体" panose="02010609060101010101" pitchFamily="49" charset="-122"/>
            </a:endParaRPr>
          </a:p>
        </xdr:txBody>
      </xdr:sp>
      <xdr:sp macro="" textlink="">
        <xdr:nvSpPr>
          <xdr:cNvPr id="6" name="TextBox 5"/>
          <xdr:cNvSpPr txBox="1"/>
        </xdr:nvSpPr>
        <xdr:spPr>
          <a:xfrm>
            <a:off x="4434840" y="10340340"/>
            <a:ext cx="1630680" cy="1524000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zh-CN" altLang="en-US" sz="1200">
                <a:solidFill>
                  <a:schemeClr val="tx1"/>
                </a:solidFill>
                <a:latin typeface="黑体" panose="02010609060101010101" pitchFamily="49" charset="-122"/>
                <a:ea typeface="黑体" panose="02010609060101010101" pitchFamily="49" charset="-122"/>
              </a:rPr>
              <a:t>移动平均法</a:t>
            </a:r>
            <a:endParaRPr lang="en-US" sz="1200">
              <a:solidFill>
                <a:schemeClr val="tx1"/>
              </a:solidFill>
              <a:latin typeface="黑体" panose="02010609060101010101" pitchFamily="49" charset="-122"/>
              <a:ea typeface="黑体" panose="02010609060101010101" pitchFamily="49" charset="-122"/>
            </a:endParaRPr>
          </a:p>
        </xdr:txBody>
      </xdr:sp>
      <xdr:sp macro="" textlink="">
        <xdr:nvSpPr>
          <xdr:cNvPr id="7" name="TextBox 6"/>
          <xdr:cNvSpPr txBox="1"/>
        </xdr:nvSpPr>
        <xdr:spPr>
          <a:xfrm>
            <a:off x="4229100" y="9662160"/>
            <a:ext cx="792480" cy="251460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zh-CN" altLang="en-US" sz="1200">
                <a:solidFill>
                  <a:schemeClr val="tx1"/>
                </a:solidFill>
                <a:latin typeface="黑体" panose="02010609060101010101" pitchFamily="49" charset="-122"/>
                <a:ea typeface="黑体" panose="02010609060101010101" pitchFamily="49" charset="-122"/>
              </a:rPr>
              <a:t>幼稚预测</a:t>
            </a:r>
            <a:endParaRPr lang="en-US" sz="1200">
              <a:solidFill>
                <a:schemeClr val="tx1"/>
              </a:solidFill>
              <a:latin typeface="黑体" panose="02010609060101010101" pitchFamily="49" charset="-122"/>
              <a:ea typeface="黑体" panose="02010609060101010101" pitchFamily="49" charset="-122"/>
            </a:endParaRPr>
          </a:p>
        </xdr:txBody>
      </xdr:sp>
    </xdr:grpSp>
    <xdr:clientData/>
  </xdr:twoCellAnchor>
  <xdr:twoCellAnchor>
    <xdr:from>
      <xdr:col>20</xdr:col>
      <xdr:colOff>0</xdr:colOff>
      <xdr:row>74</xdr:row>
      <xdr:rowOff>0</xdr:rowOff>
    </xdr:from>
    <xdr:to>
      <xdr:col>27</xdr:col>
      <xdr:colOff>800100</xdr:colOff>
      <xdr:row>87</xdr:row>
      <xdr:rowOff>53340</xdr:rowOff>
    </xdr:to>
    <xdr:grpSp>
      <xdr:nvGrpSpPr>
        <xdr:cNvPr id="8" name="Group 7"/>
        <xdr:cNvGrpSpPr/>
      </xdr:nvGrpSpPr>
      <xdr:grpSpPr>
        <a:xfrm>
          <a:off x="12275820" y="13738860"/>
          <a:ext cx="5364480" cy="2430780"/>
          <a:chOff x="13510260" y="11871960"/>
          <a:chExt cx="5806440" cy="2430780"/>
        </a:xfrm>
      </xdr:grpSpPr>
      <xdr:graphicFrame macro="">
        <xdr:nvGraphicFramePr>
          <xdr:cNvPr id="9" name="Chart 8"/>
          <xdr:cNvGraphicFramePr>
            <a:graphicFrameLocks/>
          </xdr:cNvGraphicFramePr>
        </xdr:nvGraphicFramePr>
        <xdr:xfrm>
          <a:off x="13510260" y="11871960"/>
          <a:ext cx="5806440" cy="243078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10" name="Oval 9"/>
          <xdr:cNvSpPr/>
        </xdr:nvSpPr>
        <xdr:spPr>
          <a:xfrm>
            <a:off x="18181319" y="12123420"/>
            <a:ext cx="1097281" cy="861060"/>
          </a:xfrm>
          <a:prstGeom prst="ellipse">
            <a:avLst/>
          </a:prstGeom>
          <a:noFill/>
          <a:ln w="19050">
            <a:solidFill>
              <a:srgbClr val="FF000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l"/>
            <a:endParaRPr lang="en-US" altLang="zh-CN" sz="1200">
              <a:solidFill>
                <a:schemeClr val="tx1"/>
              </a:solidFill>
              <a:latin typeface="黑体" panose="02010609060101010101" pitchFamily="49" charset="-122"/>
              <a:ea typeface="黑体" panose="02010609060101010101" pitchFamily="49" charset="-122"/>
            </a:endParaRPr>
          </a:p>
          <a:p>
            <a:pPr algn="ctr"/>
            <a:r>
              <a:rPr lang="zh-CN" altLang="en-US" sz="1400" b="1">
                <a:solidFill>
                  <a:srgbClr val="FF0000"/>
                </a:solidFill>
                <a:latin typeface="黑体" panose="02010609060101010101" pitchFamily="49" charset="-122"/>
                <a:ea typeface="黑体" panose="02010609060101010101" pitchFamily="49" charset="-122"/>
              </a:rPr>
              <a:t>剧烈变动</a:t>
            </a:r>
            <a:endParaRPr lang="en-US" sz="1400" b="1">
              <a:solidFill>
                <a:srgbClr val="FF0000"/>
              </a:solidFill>
              <a:latin typeface="黑体" panose="02010609060101010101" pitchFamily="49" charset="-122"/>
              <a:ea typeface="黑体" panose="02010609060101010101" pitchFamily="49" charset="-122"/>
            </a:endParaRPr>
          </a:p>
        </xdr:txBody>
      </xdr:sp>
    </xdr:grpSp>
    <xdr:clientData/>
  </xdr:twoCellAnchor>
  <xdr:twoCellAnchor>
    <xdr:from>
      <xdr:col>34</xdr:col>
      <xdr:colOff>308610</xdr:colOff>
      <xdr:row>30</xdr:row>
      <xdr:rowOff>45720</xdr:rowOff>
    </xdr:from>
    <xdr:to>
      <xdr:col>43</xdr:col>
      <xdr:colOff>285750</xdr:colOff>
      <xdr:row>46</xdr:row>
      <xdr:rowOff>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723900</xdr:colOff>
      <xdr:row>90</xdr:row>
      <xdr:rowOff>106680</xdr:rowOff>
    </xdr:from>
    <xdr:to>
      <xdr:col>16</xdr:col>
      <xdr:colOff>746766</xdr:colOff>
      <xdr:row>105</xdr:row>
      <xdr:rowOff>106680</xdr:rowOff>
    </xdr:to>
    <xdr:grpSp>
      <xdr:nvGrpSpPr>
        <xdr:cNvPr id="13" name="Group 12"/>
        <xdr:cNvGrpSpPr/>
      </xdr:nvGrpSpPr>
      <xdr:grpSpPr>
        <a:xfrm>
          <a:off x="2583180" y="16771620"/>
          <a:ext cx="7353306" cy="2743200"/>
          <a:chOff x="3169920" y="5554980"/>
          <a:chExt cx="7353306" cy="2743200"/>
        </a:xfrm>
      </xdr:grpSpPr>
      <xdr:graphicFrame macro="">
        <xdr:nvGraphicFramePr>
          <xdr:cNvPr id="14" name="Chart 13"/>
          <xdr:cNvGraphicFramePr/>
        </xdr:nvGraphicFramePr>
        <xdr:xfrm>
          <a:off x="3169920" y="5554980"/>
          <a:ext cx="7353306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cxnSp macro="">
        <xdr:nvCxnSpPr>
          <xdr:cNvPr id="15" name="Straight Connector 14"/>
          <xdr:cNvCxnSpPr/>
        </xdr:nvCxnSpPr>
        <xdr:spPr>
          <a:xfrm>
            <a:off x="3649980" y="5715000"/>
            <a:ext cx="0" cy="2263140"/>
          </a:xfrm>
          <a:prstGeom prst="line">
            <a:avLst/>
          </a:prstGeom>
          <a:ln w="15875">
            <a:solidFill>
              <a:schemeClr val="tx1">
                <a:lumMod val="50000"/>
                <a:lumOff val="50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Connector 15"/>
          <xdr:cNvCxnSpPr/>
        </xdr:nvCxnSpPr>
        <xdr:spPr>
          <a:xfrm>
            <a:off x="7711440" y="5715000"/>
            <a:ext cx="0" cy="2263140"/>
          </a:xfrm>
          <a:prstGeom prst="line">
            <a:avLst/>
          </a:prstGeom>
          <a:ln w="15875">
            <a:solidFill>
              <a:schemeClr val="tx1">
                <a:lumMod val="50000"/>
                <a:lumOff val="50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Straight Connector 16"/>
          <xdr:cNvCxnSpPr/>
        </xdr:nvCxnSpPr>
        <xdr:spPr>
          <a:xfrm>
            <a:off x="10309860" y="5715000"/>
            <a:ext cx="0" cy="2263140"/>
          </a:xfrm>
          <a:prstGeom prst="line">
            <a:avLst/>
          </a:prstGeom>
          <a:ln w="15875">
            <a:solidFill>
              <a:schemeClr val="tx1">
                <a:lumMod val="50000"/>
                <a:lumOff val="50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Straight Connector 17"/>
          <xdr:cNvCxnSpPr/>
        </xdr:nvCxnSpPr>
        <xdr:spPr>
          <a:xfrm>
            <a:off x="3657600" y="6819900"/>
            <a:ext cx="4023360" cy="0"/>
          </a:xfrm>
          <a:prstGeom prst="line">
            <a:avLst/>
          </a:prstGeom>
          <a:ln w="15875">
            <a:solidFill>
              <a:schemeClr val="tx1">
                <a:lumMod val="50000"/>
                <a:lumOff val="50000"/>
              </a:schemeClr>
            </a:solidFill>
            <a:prstDash val="solid"/>
            <a:headEnd type="arrow" w="med" len="med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TextBox 18"/>
          <xdr:cNvSpPr txBox="1"/>
        </xdr:nvSpPr>
        <xdr:spPr>
          <a:xfrm>
            <a:off x="4152900" y="6560820"/>
            <a:ext cx="2697480" cy="24384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zh-CN" altLang="en-US" sz="1200">
                <a:latin typeface="黑体" panose="02010609060101010101" pitchFamily="49" charset="-122"/>
                <a:ea typeface="黑体" panose="02010609060101010101" pitchFamily="49" charset="-122"/>
              </a:rPr>
              <a:t>需求变动较小，</a:t>
            </a:r>
            <a:r>
              <a:rPr lang="en-US" altLang="zh-CN" sz="1200">
                <a:latin typeface="黑体" panose="02010609060101010101" pitchFamily="49" charset="-122"/>
                <a:ea typeface="黑体" panose="02010609060101010101" pitchFamily="49" charset="-122"/>
              </a:rPr>
              <a:t>8</a:t>
            </a:r>
            <a:r>
              <a:rPr lang="zh-CN" altLang="en-US" sz="1200">
                <a:latin typeface="黑体" panose="02010609060101010101" pitchFamily="49" charset="-122"/>
                <a:ea typeface="黑体" panose="02010609060101010101" pitchFamily="49" charset="-122"/>
              </a:rPr>
              <a:t>期移动平均法最准确</a:t>
            </a:r>
            <a:endParaRPr lang="en-US" sz="1200">
              <a:latin typeface="黑体" panose="02010609060101010101" pitchFamily="49" charset="-122"/>
              <a:ea typeface="黑体" panose="02010609060101010101" pitchFamily="49" charset="-122"/>
            </a:endParaRPr>
          </a:p>
        </xdr:txBody>
      </xdr:sp>
      <xdr:cxnSp macro="">
        <xdr:nvCxnSpPr>
          <xdr:cNvPr id="20" name="Straight Connector 19"/>
          <xdr:cNvCxnSpPr/>
        </xdr:nvCxnSpPr>
        <xdr:spPr>
          <a:xfrm>
            <a:off x="7719060" y="5943600"/>
            <a:ext cx="2567940" cy="0"/>
          </a:xfrm>
          <a:prstGeom prst="line">
            <a:avLst/>
          </a:prstGeom>
          <a:ln w="15875">
            <a:solidFill>
              <a:schemeClr val="tx1">
                <a:lumMod val="50000"/>
                <a:lumOff val="50000"/>
              </a:schemeClr>
            </a:solidFill>
            <a:prstDash val="solid"/>
            <a:headEnd type="arrow" w="med" len="med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" name="TextBox 20"/>
          <xdr:cNvSpPr txBox="1"/>
        </xdr:nvSpPr>
        <xdr:spPr>
          <a:xfrm>
            <a:off x="7818120" y="5737860"/>
            <a:ext cx="2308860" cy="16764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zh-CN" altLang="en-US" sz="1200">
                <a:latin typeface="黑体" panose="02010609060101010101" pitchFamily="49" charset="-122"/>
                <a:ea typeface="黑体" panose="02010609060101010101" pitchFamily="49" charset="-122"/>
              </a:rPr>
              <a:t>波动较大，</a:t>
            </a:r>
            <a:r>
              <a:rPr lang="en-US" altLang="zh-CN" sz="1200">
                <a:latin typeface="黑体" panose="02010609060101010101" pitchFamily="49" charset="-122"/>
                <a:ea typeface="黑体" panose="02010609060101010101" pitchFamily="49" charset="-122"/>
              </a:rPr>
              <a:t>4</a:t>
            </a:r>
            <a:r>
              <a:rPr lang="zh-CN" altLang="en-US" sz="1200">
                <a:latin typeface="黑体" panose="02010609060101010101" pitchFamily="49" charset="-122"/>
                <a:ea typeface="黑体" panose="02010609060101010101" pitchFamily="49" charset="-122"/>
              </a:rPr>
              <a:t>期移动平均法更优</a:t>
            </a:r>
            <a:endParaRPr lang="en-US" sz="1200">
              <a:latin typeface="黑体" panose="02010609060101010101" pitchFamily="49" charset="-122"/>
              <a:ea typeface="黑体" panose="02010609060101010101" pitchFamily="49" charset="-122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b/Documents/Best%20Practices/Planning%20Excercise%20and%20Data/&#24247;&#23572;&#39336;/&#25353;&#26085;&#26399;&#38144;&#21806;&#25968;&#37327;&#32479;&#35745;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透视表"/>
      <sheetName val="Sensitivity Report 1"/>
      <sheetName val="案例枕套"/>
      <sheetName val="周需求"/>
      <sheetName val="Sheet1"/>
      <sheetName val="天猫旗舰店，2018"/>
      <sheetName val="Sheet4"/>
      <sheetName val="Sheet5"/>
      <sheetName val="枕套数据"/>
    </sheetNames>
    <sheetDataSet>
      <sheetData sheetId="0"/>
      <sheetData sheetId="1"/>
      <sheetData sheetId="2">
        <row r="2">
          <cell r="F2">
            <v>8.5995468416860739</v>
          </cell>
          <cell r="G2">
            <v>5.3729903903965912</v>
          </cell>
          <cell r="H2">
            <v>4.2830081130826771</v>
          </cell>
          <cell r="I2">
            <v>3.2724760143820588</v>
          </cell>
          <cell r="J2">
            <v>2.5318558643112192</v>
          </cell>
          <cell r="K2">
            <v>1.8677009345839435</v>
          </cell>
          <cell r="L2">
            <v>1.7144717160997689</v>
          </cell>
          <cell r="M2">
            <v>1.5809026588983168</v>
          </cell>
          <cell r="N2">
            <v>0.56790059607039101</v>
          </cell>
          <cell r="O2">
            <v>0.86113456882344619</v>
          </cell>
          <cell r="P2">
            <v>1.225613427799654</v>
          </cell>
          <cell r="Q2">
            <v>1.6337694457386134</v>
          </cell>
        </row>
        <row r="3">
          <cell r="F3" t="str">
            <v>幼稚预测</v>
          </cell>
          <cell r="G3" t="str">
            <v>移动平均 2</v>
          </cell>
          <cell r="H3" t="str">
            <v>移动平均3</v>
          </cell>
          <cell r="I3" t="str">
            <v>移动平均 4</v>
          </cell>
          <cell r="J3" t="str">
            <v>移动平均5</v>
          </cell>
          <cell r="K3" t="str">
            <v>移动平均 6</v>
          </cell>
          <cell r="L3" t="str">
            <v>移动平均7</v>
          </cell>
          <cell r="M3" t="str">
            <v>移动平均 8</v>
          </cell>
          <cell r="N3" t="str">
            <v>指数平滑0.05</v>
          </cell>
          <cell r="O3" t="str">
            <v>指数平滑0.10</v>
          </cell>
          <cell r="P3" t="str">
            <v>指数平滑0.15</v>
          </cell>
          <cell r="Q3" t="str">
            <v>指数平滑0.20</v>
          </cell>
        </row>
        <row r="4">
          <cell r="D4">
            <v>1</v>
          </cell>
          <cell r="E4">
            <v>10</v>
          </cell>
        </row>
        <row r="5">
          <cell r="D5">
            <v>2</v>
          </cell>
          <cell r="E5">
            <v>8</v>
          </cell>
        </row>
        <row r="6">
          <cell r="D6">
            <v>3</v>
          </cell>
          <cell r="E6">
            <v>5</v>
          </cell>
        </row>
        <row r="7">
          <cell r="D7">
            <v>4</v>
          </cell>
          <cell r="E7">
            <v>39</v>
          </cell>
        </row>
        <row r="8">
          <cell r="D8">
            <v>5</v>
          </cell>
          <cell r="E8">
            <v>16</v>
          </cell>
        </row>
        <row r="9">
          <cell r="D9">
            <v>6</v>
          </cell>
          <cell r="E9">
            <v>12</v>
          </cell>
        </row>
        <row r="10">
          <cell r="D10">
            <v>7</v>
          </cell>
          <cell r="E10">
            <v>4</v>
          </cell>
        </row>
        <row r="11">
          <cell r="D11">
            <v>8</v>
          </cell>
          <cell r="E11">
            <v>3</v>
          </cell>
        </row>
        <row r="12">
          <cell r="D12">
            <v>9</v>
          </cell>
          <cell r="E12">
            <v>8</v>
          </cell>
        </row>
        <row r="13">
          <cell r="D13">
            <v>10</v>
          </cell>
          <cell r="E13">
            <v>37</v>
          </cell>
          <cell r="AE13">
            <v>10</v>
          </cell>
          <cell r="AK13">
            <v>-25.125</v>
          </cell>
          <cell r="AQ13">
            <v>-26.504784967890629</v>
          </cell>
          <cell r="AS13">
            <v>3.7291485618665632E-2</v>
          </cell>
        </row>
        <row r="14">
          <cell r="D14">
            <v>11</v>
          </cell>
          <cell r="E14">
            <v>13</v>
          </cell>
          <cell r="AE14">
            <v>11</v>
          </cell>
          <cell r="AK14">
            <v>2.5</v>
          </cell>
          <cell r="AQ14">
            <v>-1.1795457194960974</v>
          </cell>
          <cell r="AS14">
            <v>9.0734286115084384E-2</v>
          </cell>
        </row>
        <row r="15">
          <cell r="D15">
            <v>12</v>
          </cell>
          <cell r="E15">
            <v>25</v>
          </cell>
          <cell r="AE15">
            <v>12</v>
          </cell>
          <cell r="AK15">
            <v>-8.5</v>
          </cell>
          <cell r="AQ15">
            <v>-13.120568433521292</v>
          </cell>
          <cell r="AS15">
            <v>0.18482273734085169</v>
          </cell>
        </row>
        <row r="16">
          <cell r="D16">
            <v>13</v>
          </cell>
          <cell r="E16">
            <v>5</v>
          </cell>
          <cell r="AE16">
            <v>13</v>
          </cell>
          <cell r="AK16">
            <v>9.75</v>
          </cell>
          <cell r="AQ16">
            <v>7.5354599881547699</v>
          </cell>
          <cell r="AS16">
            <v>0</v>
          </cell>
        </row>
        <row r="17">
          <cell r="D17">
            <v>14</v>
          </cell>
          <cell r="E17">
            <v>16.5</v>
          </cell>
          <cell r="AE17">
            <v>14</v>
          </cell>
          <cell r="AK17">
            <v>-3.125</v>
          </cell>
          <cell r="AQ17">
            <v>-4.3413130112529643</v>
          </cell>
          <cell r="AS17">
            <v>7.3715940075937181E-2</v>
          </cell>
        </row>
        <row r="18">
          <cell r="D18">
            <v>15</v>
          </cell>
          <cell r="E18">
            <v>15</v>
          </cell>
          <cell r="AE18">
            <v>15</v>
          </cell>
          <cell r="AK18">
            <v>-1.0625</v>
          </cell>
          <cell r="AQ18">
            <v>-2.6242473606903189</v>
          </cell>
          <cell r="AS18">
            <v>0.10411649071268791</v>
          </cell>
        </row>
        <row r="19">
          <cell r="D19">
            <v>16</v>
          </cell>
          <cell r="E19">
            <v>8</v>
          </cell>
          <cell r="AE19">
            <v>16</v>
          </cell>
          <cell r="AK19">
            <v>7.3125</v>
          </cell>
          <cell r="AQ19">
            <v>4.506965007344192</v>
          </cell>
          <cell r="AS19">
            <v>0</v>
          </cell>
        </row>
        <row r="20">
          <cell r="D20">
            <v>17</v>
          </cell>
          <cell r="E20">
            <v>14</v>
          </cell>
          <cell r="AE20">
            <v>17</v>
          </cell>
          <cell r="AK20">
            <v>1.9375</v>
          </cell>
          <cell r="AQ20">
            <v>-1.7183832430230268</v>
          </cell>
          <cell r="AS20">
            <v>0.12274166021593047</v>
          </cell>
        </row>
        <row r="21">
          <cell r="D21">
            <v>18</v>
          </cell>
          <cell r="E21">
            <v>10</v>
          </cell>
          <cell r="AE21">
            <v>18</v>
          </cell>
          <cell r="AK21">
            <v>6.6875</v>
          </cell>
          <cell r="AQ21">
            <v>2.3675359191281302</v>
          </cell>
          <cell r="AS21">
            <v>0</v>
          </cell>
        </row>
        <row r="22">
          <cell r="D22">
            <v>19</v>
          </cell>
          <cell r="E22">
            <v>18</v>
          </cell>
          <cell r="AE22">
            <v>19</v>
          </cell>
          <cell r="AK22">
            <v>-4.6875</v>
          </cell>
          <cell r="AQ22">
            <v>-5.7508408768282777</v>
          </cell>
          <cell r="AS22">
            <v>5.907449315712654E-2</v>
          </cell>
        </row>
        <row r="23">
          <cell r="D23">
            <v>20</v>
          </cell>
          <cell r="E23">
            <v>11</v>
          </cell>
          <cell r="AE23">
            <v>20</v>
          </cell>
          <cell r="AK23">
            <v>2.9375</v>
          </cell>
          <cell r="AQ23">
            <v>1.536701167013149</v>
          </cell>
          <cell r="AS23">
            <v>0</v>
          </cell>
        </row>
        <row r="24">
          <cell r="D24">
            <v>21</v>
          </cell>
          <cell r="E24">
            <v>16</v>
          </cell>
          <cell r="AE24">
            <v>21</v>
          </cell>
          <cell r="AK24">
            <v>-3.8125</v>
          </cell>
          <cell r="AQ24">
            <v>-3.5401338913375184</v>
          </cell>
          <cell r="AS24">
            <v>-1.7022881791405098E-2</v>
          </cell>
        </row>
        <row r="25">
          <cell r="D25">
            <v>22</v>
          </cell>
          <cell r="E25">
            <v>6</v>
          </cell>
          <cell r="AE25">
            <v>22</v>
          </cell>
          <cell r="AK25">
            <v>7.5625</v>
          </cell>
          <cell r="AQ25">
            <v>6.6368728032293518</v>
          </cell>
          <cell r="AS25">
            <v>0</v>
          </cell>
        </row>
        <row r="26">
          <cell r="D26">
            <v>23</v>
          </cell>
          <cell r="E26">
            <v>9</v>
          </cell>
          <cell r="AE26">
            <v>23</v>
          </cell>
          <cell r="AK26">
            <v>3.25</v>
          </cell>
          <cell r="AQ26">
            <v>3.3050291630678998</v>
          </cell>
          <cell r="AS26">
            <v>0</v>
          </cell>
        </row>
        <row r="27">
          <cell r="D27">
            <v>24</v>
          </cell>
          <cell r="E27">
            <v>30</v>
          </cell>
          <cell r="AE27">
            <v>24</v>
          </cell>
          <cell r="AK27">
            <v>-18.5</v>
          </cell>
          <cell r="AQ27">
            <v>-17.860222295085492</v>
          </cell>
          <cell r="AS27">
            <v>-2.1325923497150234E-2</v>
          </cell>
        </row>
        <row r="28">
          <cell r="D28">
            <v>25</v>
          </cell>
          <cell r="E28">
            <v>14</v>
          </cell>
          <cell r="AE28">
            <v>25</v>
          </cell>
          <cell r="AK28">
            <v>0.25</v>
          </cell>
          <cell r="AQ28">
            <v>-0.96721118033121911</v>
          </cell>
          <cell r="AS28">
            <v>6.9086512880801365E-2</v>
          </cell>
        </row>
        <row r="29">
          <cell r="D29">
            <v>26</v>
          </cell>
          <cell r="E29">
            <v>5</v>
          </cell>
          <cell r="AE29">
            <v>26</v>
          </cell>
          <cell r="AK29">
            <v>9.25</v>
          </cell>
          <cell r="AQ29">
            <v>8.0811493786853248</v>
          </cell>
          <cell r="AS29">
            <v>0</v>
          </cell>
        </row>
        <row r="30">
          <cell r="D30">
            <v>27</v>
          </cell>
          <cell r="E30">
            <v>5</v>
          </cell>
        </row>
        <row r="31">
          <cell r="D31">
            <v>28</v>
          </cell>
          <cell r="E31">
            <v>11</v>
          </cell>
        </row>
        <row r="32">
          <cell r="D32">
            <v>29</v>
          </cell>
          <cell r="E32">
            <v>68</v>
          </cell>
        </row>
        <row r="33">
          <cell r="D33">
            <v>30</v>
          </cell>
          <cell r="E33">
            <v>44</v>
          </cell>
        </row>
        <row r="34">
          <cell r="D34">
            <v>31</v>
          </cell>
          <cell r="E34">
            <v>51</v>
          </cell>
        </row>
        <row r="35">
          <cell r="E35">
            <v>48</v>
          </cell>
        </row>
        <row r="36">
          <cell r="E36">
            <v>99</v>
          </cell>
        </row>
        <row r="37">
          <cell r="E37">
            <v>148</v>
          </cell>
        </row>
        <row r="38">
          <cell r="E38">
            <v>173</v>
          </cell>
        </row>
        <row r="39">
          <cell r="E39">
            <v>64</v>
          </cell>
        </row>
        <row r="40">
          <cell r="E40">
            <v>352</v>
          </cell>
        </row>
        <row r="41">
          <cell r="E41">
            <v>182</v>
          </cell>
        </row>
        <row r="42">
          <cell r="E42">
            <v>180</v>
          </cell>
        </row>
        <row r="43">
          <cell r="E43">
            <v>114</v>
          </cell>
        </row>
        <row r="44">
          <cell r="E44">
            <v>190</v>
          </cell>
        </row>
        <row r="45">
          <cell r="E45">
            <v>117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79"/>
  <sheetViews>
    <sheetView tabSelected="1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E15" sqref="E15"/>
    </sheetView>
  </sheetViews>
  <sheetFormatPr defaultRowHeight="14.4"/>
  <cols>
    <col min="1" max="1" width="7.5546875" style="1" customWidth="1"/>
    <col min="2" max="2" width="13.109375" style="1" bestFit="1" customWidth="1"/>
    <col min="3" max="3" width="3.44140625" style="2" bestFit="1" customWidth="1"/>
    <col min="4" max="4" width="3" style="1" bestFit="1" customWidth="1"/>
    <col min="5" max="5" width="14.5546875" style="1" bestFit="1" customWidth="1"/>
    <col min="6" max="6" width="9" style="1" bestFit="1" customWidth="1"/>
    <col min="7" max="7" width="11" style="1" bestFit="1" customWidth="1"/>
    <col min="8" max="8" width="10" style="1" hidden="1" customWidth="1"/>
    <col min="9" max="9" width="11" style="1" bestFit="1" customWidth="1"/>
    <col min="10" max="10" width="10" style="1" hidden="1" customWidth="1"/>
    <col min="11" max="11" width="11" style="1" bestFit="1" customWidth="1"/>
    <col min="12" max="12" width="10" style="1" hidden="1" customWidth="1"/>
    <col min="13" max="13" width="11" style="1" bestFit="1" customWidth="1"/>
    <col min="14" max="17" width="13.109375" style="1" bestFit="1" customWidth="1"/>
    <col min="18" max="18" width="1.6640625" style="1" customWidth="1"/>
    <col min="19" max="19" width="15.109375" style="1" bestFit="1" customWidth="1"/>
    <col min="20" max="20" width="15.109375" style="1" customWidth="1"/>
    <col min="21" max="21" width="15.109375" style="1" hidden="1" customWidth="1"/>
    <col min="22" max="22" width="15.109375" style="1" bestFit="1" customWidth="1"/>
    <col min="23" max="23" width="16.109375" style="1" hidden="1" customWidth="1"/>
    <col min="24" max="24" width="16.109375" style="1" bestFit="1" customWidth="1"/>
    <col min="25" max="25" width="16.109375" style="1" hidden="1" customWidth="1"/>
    <col min="26" max="26" width="16.109375" style="1" bestFit="1" customWidth="1"/>
    <col min="27" max="27" width="19.21875" style="1" bestFit="1" customWidth="1"/>
    <col min="28" max="28" width="20.21875" style="3" bestFit="1" customWidth="1"/>
    <col min="29" max="29" width="21.33203125" style="3" bestFit="1" customWidth="1"/>
    <col min="30" max="30" width="20.21875" style="3" bestFit="1" customWidth="1"/>
    <col min="31" max="31" width="8.88671875" style="1"/>
    <col min="32" max="32" width="3" style="1" bestFit="1" customWidth="1"/>
    <col min="33" max="33" width="9" style="4" bestFit="1" customWidth="1"/>
    <col min="34" max="35" width="5" style="4" bestFit="1" customWidth="1"/>
    <col min="36" max="38" width="9" style="4" bestFit="1" customWidth="1"/>
    <col min="39" max="39" width="7" style="4" bestFit="1" customWidth="1"/>
    <col min="40" max="41" width="5" style="4" bestFit="1" customWidth="1"/>
    <col min="42" max="44" width="9" style="4" bestFit="1" customWidth="1"/>
    <col min="45" max="45" width="7" style="4" bestFit="1" customWidth="1"/>
    <col min="46" max="46" width="11" style="1" bestFit="1" customWidth="1"/>
    <col min="47" max="16384" width="8.88671875" style="1"/>
  </cols>
  <sheetData>
    <row r="1" spans="1:46" ht="15" thickBot="1"/>
    <row r="2" spans="1:46" ht="15" thickBot="1">
      <c r="E2" s="4" t="s">
        <v>0</v>
      </c>
      <c r="F2" s="5">
        <f t="shared" ref="F2:L2" si="0">STDEV(F13:F29)</f>
        <v>8.5995468416860739</v>
      </c>
      <c r="G2" s="5">
        <f t="shared" si="0"/>
        <v>5.3729903903965912</v>
      </c>
      <c r="H2" s="5">
        <f t="shared" si="0"/>
        <v>4.2830081130826771</v>
      </c>
      <c r="I2" s="5">
        <f t="shared" si="0"/>
        <v>3.2724760143820588</v>
      </c>
      <c r="J2" s="5">
        <f t="shared" si="0"/>
        <v>2.5318558643112192</v>
      </c>
      <c r="K2" s="5">
        <f t="shared" si="0"/>
        <v>1.8677009345839435</v>
      </c>
      <c r="L2" s="5">
        <f t="shared" si="0"/>
        <v>1.7144717160997689</v>
      </c>
      <c r="M2" s="5">
        <f>STDEV(M13:M29)</f>
        <v>1.5809026588983168</v>
      </c>
      <c r="N2" s="5">
        <f t="shared" ref="N2:Q2" si="1">STDEV(N13:N29)</f>
        <v>0.56790059607039101</v>
      </c>
      <c r="O2" s="5">
        <f t="shared" si="1"/>
        <v>0.86113456882344619</v>
      </c>
      <c r="P2" s="5">
        <f t="shared" si="1"/>
        <v>1.225613427799654</v>
      </c>
      <c r="Q2" s="5">
        <f t="shared" si="1"/>
        <v>1.6337694457386134</v>
      </c>
      <c r="R2" s="5"/>
      <c r="AH2" s="6" t="s">
        <v>1</v>
      </c>
      <c r="AI2" s="7"/>
      <c r="AJ2" s="7"/>
      <c r="AK2" s="7"/>
      <c r="AL2" s="7"/>
      <c r="AM2" s="8"/>
      <c r="AN2" s="6" t="s">
        <v>2</v>
      </c>
      <c r="AO2" s="7"/>
      <c r="AP2" s="7"/>
      <c r="AQ2" s="7"/>
      <c r="AR2" s="7"/>
      <c r="AS2" s="8"/>
    </row>
    <row r="3" spans="1:46" s="2" customFormat="1" ht="15" thickBot="1">
      <c r="B3" s="2" t="s">
        <v>54</v>
      </c>
      <c r="D3" s="9" t="s">
        <v>4</v>
      </c>
      <c r="E3" s="10" t="s">
        <v>3</v>
      </c>
      <c r="F3" s="11" t="s">
        <v>5</v>
      </c>
      <c r="G3" s="12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4" t="s">
        <v>1</v>
      </c>
      <c r="N3" s="12" t="s">
        <v>2</v>
      </c>
      <c r="O3" s="13" t="s">
        <v>12</v>
      </c>
      <c r="P3" s="13" t="s">
        <v>13</v>
      </c>
      <c r="Q3" s="14" t="s">
        <v>14</v>
      </c>
      <c r="R3" s="95"/>
      <c r="S3" s="154" t="s">
        <v>15</v>
      </c>
      <c r="T3" s="15" t="s">
        <v>16</v>
      </c>
      <c r="U3" s="158" t="s">
        <v>17</v>
      </c>
      <c r="V3" s="158" t="s">
        <v>18</v>
      </c>
      <c r="W3" s="158" t="s">
        <v>19</v>
      </c>
      <c r="X3" s="158" t="s">
        <v>20</v>
      </c>
      <c r="Y3" s="158" t="s">
        <v>21</v>
      </c>
      <c r="Z3" s="158" t="s">
        <v>22</v>
      </c>
      <c r="AA3" s="158" t="s">
        <v>23</v>
      </c>
      <c r="AB3" s="159" t="s">
        <v>24</v>
      </c>
      <c r="AC3" s="159" t="s">
        <v>25</v>
      </c>
      <c r="AD3" s="160" t="s">
        <v>26</v>
      </c>
      <c r="AF3" s="15" t="s">
        <v>4</v>
      </c>
      <c r="AG3" s="16" t="s">
        <v>3</v>
      </c>
      <c r="AH3" s="13" t="s">
        <v>27</v>
      </c>
      <c r="AI3" s="17" t="s">
        <v>28</v>
      </c>
      <c r="AJ3" s="18" t="s">
        <v>29</v>
      </c>
      <c r="AK3" s="17" t="s">
        <v>30</v>
      </c>
      <c r="AL3" s="17" t="s">
        <v>31</v>
      </c>
      <c r="AM3" s="16" t="s">
        <v>32</v>
      </c>
      <c r="AN3" s="13" t="s">
        <v>27</v>
      </c>
      <c r="AO3" s="17" t="s">
        <v>28</v>
      </c>
      <c r="AP3" s="19" t="s">
        <v>29</v>
      </c>
      <c r="AQ3" s="17" t="s">
        <v>30</v>
      </c>
      <c r="AR3" s="17" t="s">
        <v>31</v>
      </c>
      <c r="AS3" s="161" t="s">
        <v>32</v>
      </c>
      <c r="AT3" s="166" t="s">
        <v>33</v>
      </c>
    </row>
    <row r="4" spans="1:46">
      <c r="B4" s="20">
        <v>10</v>
      </c>
      <c r="C4" s="21" t="s">
        <v>34</v>
      </c>
      <c r="D4" s="22">
        <v>1</v>
      </c>
      <c r="E4" s="23">
        <f t="shared" ref="E4:E13" si="2">B4</f>
        <v>10</v>
      </c>
      <c r="F4" s="24"/>
      <c r="G4" s="25"/>
      <c r="H4" s="26"/>
      <c r="I4" s="26"/>
      <c r="J4" s="26"/>
      <c r="K4" s="26"/>
      <c r="L4" s="26"/>
      <c r="M4" s="27"/>
      <c r="N4" s="25"/>
      <c r="O4" s="26"/>
      <c r="P4" s="26"/>
      <c r="Q4" s="27"/>
      <c r="R4" s="141"/>
      <c r="S4" s="148"/>
      <c r="T4" s="155"/>
      <c r="U4" s="155"/>
      <c r="V4" s="155"/>
      <c r="W4" s="155"/>
      <c r="X4" s="155"/>
      <c r="Y4" s="155"/>
      <c r="Z4" s="155"/>
      <c r="AA4" s="155"/>
      <c r="AB4" s="156"/>
      <c r="AC4" s="156"/>
      <c r="AD4" s="157"/>
      <c r="AF4" s="28">
        <f>D4</f>
        <v>1</v>
      </c>
      <c r="AG4" s="29">
        <f>E4</f>
        <v>10</v>
      </c>
      <c r="AH4" s="30"/>
      <c r="AI4" s="31"/>
      <c r="AJ4" s="32"/>
      <c r="AK4" s="31"/>
      <c r="AL4" s="31"/>
      <c r="AM4" s="33"/>
      <c r="AN4" s="30"/>
      <c r="AO4" s="31"/>
      <c r="AP4" s="34"/>
      <c r="AQ4" s="31"/>
      <c r="AR4" s="31"/>
      <c r="AS4" s="162"/>
      <c r="AT4" s="85"/>
    </row>
    <row r="5" spans="1:46">
      <c r="B5" s="20">
        <v>8</v>
      </c>
      <c r="C5" s="35"/>
      <c r="D5" s="36">
        <v>2</v>
      </c>
      <c r="E5" s="37">
        <f t="shared" si="2"/>
        <v>8</v>
      </c>
      <c r="F5" s="38">
        <f>E4</f>
        <v>10</v>
      </c>
      <c r="G5" s="39"/>
      <c r="H5" s="40"/>
      <c r="I5" s="40"/>
      <c r="J5" s="40"/>
      <c r="K5" s="40"/>
      <c r="L5" s="40"/>
      <c r="M5" s="41"/>
      <c r="N5" s="39">
        <f>E4</f>
        <v>10</v>
      </c>
      <c r="O5" s="40">
        <f>$E4</f>
        <v>10</v>
      </c>
      <c r="P5" s="40">
        <f t="shared" ref="P5:Q5" si="3">$E4</f>
        <v>10</v>
      </c>
      <c r="Q5" s="41">
        <f t="shared" si="3"/>
        <v>10</v>
      </c>
      <c r="R5" s="141"/>
      <c r="S5" s="149">
        <f>E5-F5</f>
        <v>-2</v>
      </c>
      <c r="T5" s="146"/>
      <c r="U5" s="146"/>
      <c r="V5" s="144"/>
      <c r="W5" s="144"/>
      <c r="X5" s="144"/>
      <c r="Y5" s="144"/>
      <c r="Z5" s="144"/>
      <c r="AA5" s="147">
        <f>$E5-N5</f>
        <v>-2</v>
      </c>
      <c r="AB5" s="145">
        <f>$E5-O5</f>
        <v>-2</v>
      </c>
      <c r="AC5" s="145">
        <f>$E5-P5</f>
        <v>-2</v>
      </c>
      <c r="AD5" s="65">
        <f>$E5-Q5</f>
        <v>-2</v>
      </c>
      <c r="AF5" s="43">
        <f>D5</f>
        <v>2</v>
      </c>
      <c r="AG5" s="44">
        <f>E5</f>
        <v>8</v>
      </c>
      <c r="AH5" s="30"/>
      <c r="AI5" s="45"/>
      <c r="AJ5" s="46"/>
      <c r="AK5" s="45"/>
      <c r="AL5" s="45"/>
      <c r="AM5" s="47"/>
      <c r="AN5" s="30"/>
      <c r="AO5" s="45"/>
      <c r="AP5" s="48"/>
      <c r="AQ5" s="45"/>
      <c r="AR5" s="45"/>
      <c r="AS5" s="163"/>
      <c r="AT5" s="85"/>
    </row>
    <row r="6" spans="1:46">
      <c r="B6" s="20">
        <v>5</v>
      </c>
      <c r="C6" s="35"/>
      <c r="D6" s="36">
        <v>3</v>
      </c>
      <c r="E6" s="37">
        <f t="shared" si="2"/>
        <v>5</v>
      </c>
      <c r="F6" s="38">
        <f t="shared" ref="F6:F45" si="4">E5</f>
        <v>8</v>
      </c>
      <c r="G6" s="39">
        <f>AVERAGE(E4:E5)</f>
        <v>9</v>
      </c>
      <c r="H6" s="40"/>
      <c r="I6" s="40"/>
      <c r="J6" s="40"/>
      <c r="K6" s="40"/>
      <c r="L6" s="40"/>
      <c r="M6" s="41"/>
      <c r="N6" s="39">
        <f t="shared" ref="N6:N45" si="5">E5*$N$68+(1-$N$68)*N5</f>
        <v>9.9</v>
      </c>
      <c r="O6" s="40">
        <f t="shared" ref="O6:Q45" si="6">$E5*O$68+(1-O$68)*O5</f>
        <v>9.8000000000000007</v>
      </c>
      <c r="P6" s="40">
        <f t="shared" si="6"/>
        <v>9.6999999999999993</v>
      </c>
      <c r="Q6" s="41">
        <f t="shared" si="6"/>
        <v>9.6</v>
      </c>
      <c r="R6" s="141"/>
      <c r="S6" s="149">
        <f t="shared" ref="S6:S45" si="7">E6-F6</f>
        <v>-3</v>
      </c>
      <c r="T6" s="146"/>
      <c r="U6" s="146"/>
      <c r="V6" s="144"/>
      <c r="W6" s="144"/>
      <c r="X6" s="144"/>
      <c r="Y6" s="144"/>
      <c r="Z6" s="144"/>
      <c r="AA6" s="147">
        <f>$E6-N6</f>
        <v>-4.9000000000000004</v>
      </c>
      <c r="AB6" s="145">
        <f>$E6-O6</f>
        <v>-4.8000000000000007</v>
      </c>
      <c r="AC6" s="145">
        <f>$E6-P6</f>
        <v>-4.6999999999999993</v>
      </c>
      <c r="AD6" s="65">
        <f>$E6-Q6</f>
        <v>-4.5999999999999996</v>
      </c>
      <c r="AF6" s="43">
        <f>D6</f>
        <v>3</v>
      </c>
      <c r="AG6" s="44">
        <f>E6</f>
        <v>5</v>
      </c>
      <c r="AH6" s="30"/>
      <c r="AI6" s="45"/>
      <c r="AJ6" s="46"/>
      <c r="AK6" s="45"/>
      <c r="AL6" s="45"/>
      <c r="AM6" s="47"/>
      <c r="AN6" s="30"/>
      <c r="AO6" s="45"/>
      <c r="AP6" s="48"/>
      <c r="AQ6" s="45"/>
      <c r="AR6" s="45"/>
      <c r="AS6" s="163"/>
      <c r="AT6" s="85"/>
    </row>
    <row r="7" spans="1:46">
      <c r="B7" s="20">
        <v>39</v>
      </c>
      <c r="C7" s="35"/>
      <c r="D7" s="36">
        <v>4</v>
      </c>
      <c r="E7" s="37">
        <f t="shared" si="2"/>
        <v>39</v>
      </c>
      <c r="F7" s="38">
        <f t="shared" si="4"/>
        <v>5</v>
      </c>
      <c r="G7" s="39">
        <f>AVERAGE(E5:E6)</f>
        <v>6.5</v>
      </c>
      <c r="H7" s="40">
        <f>AVERAGE(E4:E6)</f>
        <v>7.666666666666667</v>
      </c>
      <c r="I7" s="40"/>
      <c r="J7" s="40"/>
      <c r="K7" s="40"/>
      <c r="L7" s="40"/>
      <c r="M7" s="41"/>
      <c r="N7" s="39">
        <f t="shared" si="5"/>
        <v>9.6549999999999994</v>
      </c>
      <c r="O7" s="40">
        <f t="shared" si="6"/>
        <v>9.32</v>
      </c>
      <c r="P7" s="40">
        <f t="shared" si="6"/>
        <v>8.9949999999999992</v>
      </c>
      <c r="Q7" s="41">
        <f t="shared" si="6"/>
        <v>8.68</v>
      </c>
      <c r="R7" s="141"/>
      <c r="S7" s="149">
        <f t="shared" si="7"/>
        <v>34</v>
      </c>
      <c r="T7" s="146"/>
      <c r="U7" s="146"/>
      <c r="V7" s="144"/>
      <c r="W7" s="144"/>
      <c r="X7" s="144"/>
      <c r="Y7" s="144"/>
      <c r="Z7" s="144"/>
      <c r="AA7" s="147">
        <f>$E7-N7</f>
        <v>29.344999999999999</v>
      </c>
      <c r="AB7" s="145">
        <f>$E7-O7</f>
        <v>29.68</v>
      </c>
      <c r="AC7" s="145">
        <f>$E7-P7</f>
        <v>30.005000000000003</v>
      </c>
      <c r="AD7" s="65">
        <f>$E7-Q7</f>
        <v>30.32</v>
      </c>
      <c r="AF7" s="43">
        <f>D7</f>
        <v>4</v>
      </c>
      <c r="AG7" s="44">
        <f>E7</f>
        <v>39</v>
      </c>
      <c r="AH7" s="30"/>
      <c r="AI7" s="45"/>
      <c r="AJ7" s="46"/>
      <c r="AK7" s="45"/>
      <c r="AL7" s="45"/>
      <c r="AM7" s="47"/>
      <c r="AN7" s="30"/>
      <c r="AO7" s="45"/>
      <c r="AP7" s="48"/>
      <c r="AQ7" s="45"/>
      <c r="AR7" s="45"/>
      <c r="AS7" s="163"/>
      <c r="AT7" s="85"/>
    </row>
    <row r="8" spans="1:46">
      <c r="B8" s="20">
        <v>16</v>
      </c>
      <c r="C8" s="35"/>
      <c r="D8" s="36">
        <v>5</v>
      </c>
      <c r="E8" s="37">
        <f t="shared" si="2"/>
        <v>16</v>
      </c>
      <c r="F8" s="38">
        <f t="shared" si="4"/>
        <v>39</v>
      </c>
      <c r="G8" s="39">
        <f t="shared" ref="G8:G45" si="8">AVERAGE(E6:E7)</f>
        <v>22</v>
      </c>
      <c r="H8" s="40">
        <f t="shared" ref="H8:H45" si="9">AVERAGE(E5:E7)</f>
        <v>17.333333333333332</v>
      </c>
      <c r="I8" s="40">
        <f>AVERAGE(E4:E7)</f>
        <v>15.5</v>
      </c>
      <c r="J8" s="40"/>
      <c r="K8" s="40"/>
      <c r="L8" s="40"/>
      <c r="M8" s="41"/>
      <c r="N8" s="39">
        <f t="shared" si="5"/>
        <v>11.122249999999998</v>
      </c>
      <c r="O8" s="40">
        <f t="shared" si="6"/>
        <v>12.288</v>
      </c>
      <c r="P8" s="40">
        <f t="shared" si="6"/>
        <v>13.495749999999997</v>
      </c>
      <c r="Q8" s="41">
        <f t="shared" si="6"/>
        <v>14.744</v>
      </c>
      <c r="R8" s="141"/>
      <c r="S8" s="149">
        <f t="shared" si="7"/>
        <v>-23</v>
      </c>
      <c r="T8" s="146"/>
      <c r="U8" s="146"/>
      <c r="V8" s="147">
        <f>E8-I8</f>
        <v>0.5</v>
      </c>
      <c r="W8" s="147"/>
      <c r="X8" s="147"/>
      <c r="Y8" s="147"/>
      <c r="Z8" s="147"/>
      <c r="AA8" s="147">
        <f>$E8-N8</f>
        <v>4.8777500000000025</v>
      </c>
      <c r="AB8" s="145">
        <f>$E8-O8</f>
        <v>3.7119999999999997</v>
      </c>
      <c r="AC8" s="145">
        <f>$E8-P8</f>
        <v>2.5042500000000025</v>
      </c>
      <c r="AD8" s="65">
        <f>$E8-Q8</f>
        <v>1.2560000000000002</v>
      </c>
      <c r="AF8" s="43">
        <f>D8</f>
        <v>5</v>
      </c>
      <c r="AG8" s="44">
        <f>E8</f>
        <v>16</v>
      </c>
      <c r="AH8" s="30"/>
      <c r="AI8" s="45"/>
      <c r="AJ8" s="46"/>
      <c r="AK8" s="45"/>
      <c r="AL8" s="45"/>
      <c r="AM8" s="47"/>
      <c r="AN8" s="30"/>
      <c r="AO8" s="45"/>
      <c r="AP8" s="48"/>
      <c r="AQ8" s="45"/>
      <c r="AR8" s="45"/>
      <c r="AS8" s="163"/>
      <c r="AT8" s="85"/>
    </row>
    <row r="9" spans="1:46">
      <c r="B9" s="20">
        <v>12</v>
      </c>
      <c r="C9" s="35"/>
      <c r="D9" s="36">
        <v>6</v>
      </c>
      <c r="E9" s="37">
        <f t="shared" si="2"/>
        <v>12</v>
      </c>
      <c r="F9" s="38">
        <f t="shared" si="4"/>
        <v>16</v>
      </c>
      <c r="G9" s="39">
        <f t="shared" si="8"/>
        <v>27.5</v>
      </c>
      <c r="H9" s="40">
        <f t="shared" si="9"/>
        <v>20</v>
      </c>
      <c r="I9" s="40">
        <f t="shared" ref="I9:I45" si="10">AVERAGE(E5:E8)</f>
        <v>17</v>
      </c>
      <c r="J9" s="40"/>
      <c r="K9" s="40"/>
      <c r="L9" s="40"/>
      <c r="M9" s="41"/>
      <c r="N9" s="39">
        <f t="shared" si="5"/>
        <v>11.366137499999997</v>
      </c>
      <c r="O9" s="40">
        <f t="shared" si="6"/>
        <v>12.6592</v>
      </c>
      <c r="P9" s="40">
        <f t="shared" si="6"/>
        <v>13.871387499999997</v>
      </c>
      <c r="Q9" s="41">
        <f t="shared" si="6"/>
        <v>14.995200000000001</v>
      </c>
      <c r="R9" s="141"/>
      <c r="S9" s="149">
        <f t="shared" si="7"/>
        <v>-4</v>
      </c>
      <c r="T9" s="146"/>
      <c r="U9" s="146"/>
      <c r="V9" s="147">
        <f>E9-I9</f>
        <v>-5</v>
      </c>
      <c r="W9" s="147"/>
      <c r="X9" s="147"/>
      <c r="Y9" s="147"/>
      <c r="Z9" s="147"/>
      <c r="AA9" s="147">
        <f>$E9-N9</f>
        <v>0.63386250000000288</v>
      </c>
      <c r="AB9" s="145">
        <f>$E9-O9</f>
        <v>-0.65920000000000023</v>
      </c>
      <c r="AC9" s="145">
        <f>$E9-P9</f>
        <v>-1.8713874999999973</v>
      </c>
      <c r="AD9" s="65">
        <f>$E9-Q9</f>
        <v>-2.9952000000000005</v>
      </c>
      <c r="AF9" s="43">
        <f>D9</f>
        <v>6</v>
      </c>
      <c r="AG9" s="44">
        <f>E9</f>
        <v>12</v>
      </c>
      <c r="AH9" s="30"/>
      <c r="AI9" s="45"/>
      <c r="AJ9" s="46"/>
      <c r="AK9" s="45"/>
      <c r="AL9" s="45"/>
      <c r="AM9" s="47"/>
      <c r="AN9" s="30"/>
      <c r="AO9" s="45"/>
      <c r="AP9" s="48"/>
      <c r="AQ9" s="45"/>
      <c r="AR9" s="45"/>
      <c r="AS9" s="163"/>
      <c r="AT9" s="85"/>
    </row>
    <row r="10" spans="1:46">
      <c r="B10" s="20">
        <v>4</v>
      </c>
      <c r="C10" s="35"/>
      <c r="D10" s="36">
        <v>7</v>
      </c>
      <c r="E10" s="37">
        <f t="shared" si="2"/>
        <v>4</v>
      </c>
      <c r="F10" s="38">
        <f t="shared" si="4"/>
        <v>12</v>
      </c>
      <c r="G10" s="39">
        <f t="shared" si="8"/>
        <v>14</v>
      </c>
      <c r="H10" s="40">
        <f t="shared" si="9"/>
        <v>22.333333333333332</v>
      </c>
      <c r="I10" s="40">
        <f t="shared" si="10"/>
        <v>18</v>
      </c>
      <c r="J10" s="40"/>
      <c r="K10" s="40">
        <f t="shared" ref="K10:K12" si="11">AVERAGE(E4:E9)</f>
        <v>15</v>
      </c>
      <c r="L10" s="40"/>
      <c r="M10" s="41"/>
      <c r="N10" s="39">
        <f t="shared" si="5"/>
        <v>11.397830624999996</v>
      </c>
      <c r="O10" s="40">
        <f t="shared" si="6"/>
        <v>12.59328</v>
      </c>
      <c r="P10" s="40">
        <f t="shared" si="6"/>
        <v>13.590679374999997</v>
      </c>
      <c r="Q10" s="41">
        <f t="shared" si="6"/>
        <v>14.396160000000002</v>
      </c>
      <c r="R10" s="141"/>
      <c r="S10" s="149">
        <f t="shared" si="7"/>
        <v>-8</v>
      </c>
      <c r="T10" s="146"/>
      <c r="U10" s="146"/>
      <c r="V10" s="147">
        <f>E10-I10</f>
        <v>-14</v>
      </c>
      <c r="W10" s="147"/>
      <c r="X10" s="147"/>
      <c r="Y10" s="147"/>
      <c r="Z10" s="147"/>
      <c r="AA10" s="147">
        <f>$E10-N10</f>
        <v>-7.3978306249999957</v>
      </c>
      <c r="AB10" s="145">
        <f>$E10-O10</f>
        <v>-8.59328</v>
      </c>
      <c r="AC10" s="145">
        <f>$E10-P10</f>
        <v>-9.590679374999997</v>
      </c>
      <c r="AD10" s="65">
        <f>$E10-Q10</f>
        <v>-10.396160000000002</v>
      </c>
      <c r="AF10" s="43">
        <f>D10</f>
        <v>7</v>
      </c>
      <c r="AG10" s="44">
        <f>E10</f>
        <v>4</v>
      </c>
      <c r="AH10" s="30"/>
      <c r="AI10" s="45"/>
      <c r="AJ10" s="46"/>
      <c r="AK10" s="45"/>
      <c r="AL10" s="45"/>
      <c r="AM10" s="47"/>
      <c r="AN10" s="30"/>
      <c r="AO10" s="45"/>
      <c r="AP10" s="48"/>
      <c r="AQ10" s="45"/>
      <c r="AR10" s="45"/>
      <c r="AS10" s="163"/>
      <c r="AT10" s="85"/>
    </row>
    <row r="11" spans="1:46">
      <c r="B11" s="20">
        <v>3</v>
      </c>
      <c r="C11" s="35"/>
      <c r="D11" s="36">
        <v>8</v>
      </c>
      <c r="E11" s="37">
        <f t="shared" si="2"/>
        <v>3</v>
      </c>
      <c r="F11" s="38">
        <f t="shared" si="4"/>
        <v>4</v>
      </c>
      <c r="G11" s="39">
        <f t="shared" si="8"/>
        <v>8</v>
      </c>
      <c r="H11" s="40">
        <f t="shared" si="9"/>
        <v>10.666666666666666</v>
      </c>
      <c r="I11" s="40">
        <f t="shared" si="10"/>
        <v>17.75</v>
      </c>
      <c r="J11" s="40"/>
      <c r="K11" s="40">
        <f t="shared" si="11"/>
        <v>14</v>
      </c>
      <c r="L11" s="40"/>
      <c r="M11" s="41"/>
      <c r="N11" s="39">
        <f t="shared" si="5"/>
        <v>11.027939093749994</v>
      </c>
      <c r="O11" s="40">
        <f t="shared" si="6"/>
        <v>11.733952</v>
      </c>
      <c r="P11" s="40">
        <f t="shared" si="6"/>
        <v>12.152077468749997</v>
      </c>
      <c r="Q11" s="41">
        <f t="shared" si="6"/>
        <v>12.316928000000003</v>
      </c>
      <c r="R11" s="141"/>
      <c r="S11" s="149">
        <f t="shared" si="7"/>
        <v>-1</v>
      </c>
      <c r="T11" s="146"/>
      <c r="U11" s="146"/>
      <c r="V11" s="147">
        <f>E11-I11</f>
        <v>-14.75</v>
      </c>
      <c r="W11" s="147"/>
      <c r="X11" s="147"/>
      <c r="Y11" s="147"/>
      <c r="Z11" s="147"/>
      <c r="AA11" s="147">
        <f>$E11-N11</f>
        <v>-8.0279390937499944</v>
      </c>
      <c r="AB11" s="145">
        <f>$E11-O11</f>
        <v>-8.7339520000000004</v>
      </c>
      <c r="AC11" s="145">
        <f>$E11-P11</f>
        <v>-9.1520774687499973</v>
      </c>
      <c r="AD11" s="65">
        <f>$E11-Q11</f>
        <v>-9.3169280000000025</v>
      </c>
      <c r="AF11" s="43">
        <f>D11</f>
        <v>8</v>
      </c>
      <c r="AG11" s="44">
        <f>E11</f>
        <v>3</v>
      </c>
      <c r="AH11" s="30"/>
      <c r="AI11" s="45"/>
      <c r="AJ11" s="46"/>
      <c r="AK11" s="45"/>
      <c r="AL11" s="45"/>
      <c r="AM11" s="47"/>
      <c r="AN11" s="30"/>
      <c r="AO11" s="45"/>
      <c r="AP11" s="48"/>
      <c r="AQ11" s="45"/>
      <c r="AR11" s="45"/>
      <c r="AS11" s="163"/>
      <c r="AT11" s="85"/>
    </row>
    <row r="12" spans="1:46" ht="15" thickBot="1">
      <c r="B12" s="20">
        <v>8</v>
      </c>
      <c r="C12" s="49"/>
      <c r="D12" s="50">
        <v>9</v>
      </c>
      <c r="E12" s="51">
        <f t="shared" si="2"/>
        <v>8</v>
      </c>
      <c r="F12" s="52">
        <f t="shared" si="4"/>
        <v>3</v>
      </c>
      <c r="G12" s="53">
        <f t="shared" si="8"/>
        <v>3.5</v>
      </c>
      <c r="H12" s="54">
        <f t="shared" si="9"/>
        <v>6.333333333333333</v>
      </c>
      <c r="I12" s="54">
        <f t="shared" si="10"/>
        <v>8.75</v>
      </c>
      <c r="J12" s="54"/>
      <c r="K12" s="54">
        <f t="shared" si="11"/>
        <v>13.166666666666666</v>
      </c>
      <c r="L12" s="54"/>
      <c r="M12" s="55">
        <f>AVERAGE(E4:E11)</f>
        <v>12.125</v>
      </c>
      <c r="N12" s="53">
        <f t="shared" si="5"/>
        <v>10.626542139062494</v>
      </c>
      <c r="O12" s="54">
        <f t="shared" si="6"/>
        <v>10.860556800000001</v>
      </c>
      <c r="P12" s="54">
        <f t="shared" si="6"/>
        <v>10.779265848437497</v>
      </c>
      <c r="Q12" s="55">
        <f t="shared" si="6"/>
        <v>10.453542400000002</v>
      </c>
      <c r="R12" s="141"/>
      <c r="S12" s="149">
        <f t="shared" si="7"/>
        <v>5</v>
      </c>
      <c r="T12" s="146"/>
      <c r="U12" s="146"/>
      <c r="V12" s="147">
        <f>E12-I12</f>
        <v>-0.75</v>
      </c>
      <c r="W12" s="147"/>
      <c r="X12" s="147"/>
      <c r="Y12" s="147"/>
      <c r="Z12" s="147"/>
      <c r="AA12" s="147">
        <f>$E12-N12</f>
        <v>-2.6265421390624937</v>
      </c>
      <c r="AB12" s="145">
        <f>$E12-O12</f>
        <v>-2.8605568000000012</v>
      </c>
      <c r="AC12" s="145">
        <f>$E12-P12</f>
        <v>-2.7792658484374968</v>
      </c>
      <c r="AD12" s="65">
        <f>$E12-Q12</f>
        <v>-2.4535424000000017</v>
      </c>
      <c r="AF12" s="43">
        <f>D12</f>
        <v>9</v>
      </c>
      <c r="AG12" s="44">
        <f>E12</f>
        <v>8</v>
      </c>
      <c r="AH12" s="30"/>
      <c r="AI12" s="45"/>
      <c r="AJ12" s="46"/>
      <c r="AK12" s="45"/>
      <c r="AL12" s="45"/>
      <c r="AM12" s="47"/>
      <c r="AN12" s="30"/>
      <c r="AO12" s="45"/>
      <c r="AP12" s="48"/>
      <c r="AQ12" s="45"/>
      <c r="AR12" s="45"/>
      <c r="AS12" s="163"/>
      <c r="AT12" s="85"/>
    </row>
    <row r="13" spans="1:46">
      <c r="A13" s="1" t="s">
        <v>35</v>
      </c>
      <c r="B13" s="20">
        <v>37</v>
      </c>
      <c r="C13" s="21" t="s">
        <v>36</v>
      </c>
      <c r="D13" s="56">
        <v>10</v>
      </c>
      <c r="E13" s="57">
        <f t="shared" si="2"/>
        <v>37</v>
      </c>
      <c r="F13" s="58">
        <f t="shared" si="4"/>
        <v>8</v>
      </c>
      <c r="G13" s="59">
        <f t="shared" si="8"/>
        <v>5.5</v>
      </c>
      <c r="H13" s="30">
        <f t="shared" si="9"/>
        <v>5</v>
      </c>
      <c r="I13" s="30">
        <f t="shared" si="10"/>
        <v>6.75</v>
      </c>
      <c r="J13" s="30">
        <f>AVERAGE(E8:E12)</f>
        <v>8.6</v>
      </c>
      <c r="K13" s="30">
        <f>AVERAGE(E7:E12)</f>
        <v>13.666666666666666</v>
      </c>
      <c r="L13" s="30">
        <f>AVERAGE(E6:E12)</f>
        <v>12.428571428571429</v>
      </c>
      <c r="M13" s="60">
        <f>AVERAGE(E5:E12)</f>
        <v>11.875</v>
      </c>
      <c r="N13" s="59">
        <f t="shared" si="5"/>
        <v>10.495215032109369</v>
      </c>
      <c r="O13" s="30">
        <f t="shared" si="6"/>
        <v>10.574501120000003</v>
      </c>
      <c r="P13" s="30">
        <f t="shared" si="6"/>
        <v>10.362375971171872</v>
      </c>
      <c r="Q13" s="60">
        <f t="shared" si="6"/>
        <v>9.9628339200000013</v>
      </c>
      <c r="R13" s="141"/>
      <c r="S13" s="149">
        <f t="shared" si="7"/>
        <v>29</v>
      </c>
      <c r="T13" s="147">
        <f>$E13-G13</f>
        <v>31.5</v>
      </c>
      <c r="U13" s="147">
        <f>$E13-H13</f>
        <v>32</v>
      </c>
      <c r="V13" s="147">
        <f>$E13-I13</f>
        <v>30.25</v>
      </c>
      <c r="W13" s="147">
        <f>$E13-J13</f>
        <v>28.4</v>
      </c>
      <c r="X13" s="147">
        <f>$E13-K13</f>
        <v>23.333333333333336</v>
      </c>
      <c r="Y13" s="147">
        <f>$E13-L13</f>
        <v>24.571428571428569</v>
      </c>
      <c r="Z13" s="147">
        <f>$E13-M13</f>
        <v>25.125</v>
      </c>
      <c r="AA13" s="147">
        <f>$E13-N13</f>
        <v>26.504784967890629</v>
      </c>
      <c r="AB13" s="145">
        <f>$E13-O13</f>
        <v>26.425498879999999</v>
      </c>
      <c r="AC13" s="145">
        <f>$E13-P13</f>
        <v>26.637624028828128</v>
      </c>
      <c r="AD13" s="65">
        <f>$E13-Q13</f>
        <v>27.037166079999999</v>
      </c>
      <c r="AE13" s="42"/>
      <c r="AF13" s="43">
        <f>D13</f>
        <v>10</v>
      </c>
      <c r="AG13" s="44">
        <f>E13</f>
        <v>37</v>
      </c>
      <c r="AH13" s="30">
        <f t="shared" ref="AH13:AH29" si="12">M13</f>
        <v>11.875</v>
      </c>
      <c r="AI13" s="61">
        <f>M13</f>
        <v>11.875</v>
      </c>
      <c r="AJ13" s="62">
        <f>E13</f>
        <v>37</v>
      </c>
      <c r="AK13" s="61">
        <f>AI13</f>
        <v>11.875</v>
      </c>
      <c r="AL13" s="61">
        <f t="shared" ref="AL13:AL29" si="13">AK13-AJ13</f>
        <v>-25.125</v>
      </c>
      <c r="AM13" s="63">
        <f t="shared" ref="AM13:AM29" si="14">IF(AL13&gt;=0,100%,(AL13+E13)/E13)</f>
        <v>0.32094594594594594</v>
      </c>
      <c r="AN13" s="30">
        <f t="shared" ref="AN13:AN29" si="15">N13</f>
        <v>10.495215032109369</v>
      </c>
      <c r="AO13" s="61">
        <f>N13</f>
        <v>10.495215032109369</v>
      </c>
      <c r="AP13" s="64">
        <f>E13</f>
        <v>37</v>
      </c>
      <c r="AQ13" s="61">
        <f>AO13</f>
        <v>10.495215032109369</v>
      </c>
      <c r="AR13" s="61">
        <f t="shared" ref="AR13:AR29" si="16">AQ13-AP13</f>
        <v>-26.504784967890629</v>
      </c>
      <c r="AS13" s="164">
        <f t="shared" ref="AS13:AS29" si="17">IF(AR13&gt;=0,100%,(AR13+E13)/E13)</f>
        <v>0.28365446032728031</v>
      </c>
      <c r="AT13" s="167">
        <f>AM13-AS13</f>
        <v>3.7291485618665632E-2</v>
      </c>
    </row>
    <row r="14" spans="1:46">
      <c r="B14" s="20">
        <v>-1</v>
      </c>
      <c r="C14" s="35"/>
      <c r="D14" s="36">
        <v>11</v>
      </c>
      <c r="E14" s="37">
        <f>AVERAGE(B10:B13)</f>
        <v>13</v>
      </c>
      <c r="F14" s="38">
        <f t="shared" si="4"/>
        <v>37</v>
      </c>
      <c r="G14" s="39">
        <f t="shared" si="8"/>
        <v>22.5</v>
      </c>
      <c r="H14" s="40">
        <f t="shared" si="9"/>
        <v>16</v>
      </c>
      <c r="I14" s="40">
        <f t="shared" si="10"/>
        <v>13</v>
      </c>
      <c r="J14" s="40">
        <f t="shared" ref="J14:J45" si="18">AVERAGE(E9:E13)</f>
        <v>12.8</v>
      </c>
      <c r="K14" s="40">
        <f t="shared" ref="K14:K45" si="19">AVERAGE(E8:E13)</f>
        <v>13.333333333333334</v>
      </c>
      <c r="L14" s="40">
        <f t="shared" ref="L14:L45" si="20">AVERAGE(E7:E13)</f>
        <v>17</v>
      </c>
      <c r="M14" s="41">
        <f t="shared" ref="M14:M45" si="21">AVERAGE(E6:E13)</f>
        <v>15.5</v>
      </c>
      <c r="N14" s="39">
        <f t="shared" si="5"/>
        <v>11.820454280503901</v>
      </c>
      <c r="O14" s="40">
        <f t="shared" si="6"/>
        <v>13.217051008000002</v>
      </c>
      <c r="P14" s="40">
        <f t="shared" si="6"/>
        <v>14.35801957549609</v>
      </c>
      <c r="Q14" s="41">
        <f t="shared" si="6"/>
        <v>15.370267136000002</v>
      </c>
      <c r="R14" s="141"/>
      <c r="S14" s="149">
        <f t="shared" si="7"/>
        <v>-24</v>
      </c>
      <c r="T14" s="146">
        <f>$E14-G14</f>
        <v>-9.5</v>
      </c>
      <c r="U14" s="146">
        <f>$E14-H14</f>
        <v>-3</v>
      </c>
      <c r="V14" s="147">
        <f>$E14-I14</f>
        <v>0</v>
      </c>
      <c r="W14" s="147">
        <f>$E14-J14</f>
        <v>0.19999999999999929</v>
      </c>
      <c r="X14" s="147">
        <f>$E14-K14</f>
        <v>-0.33333333333333393</v>
      </c>
      <c r="Y14" s="147">
        <f>$E14-L14</f>
        <v>-4</v>
      </c>
      <c r="Z14" s="147">
        <f>$E14-M14</f>
        <v>-2.5</v>
      </c>
      <c r="AA14" s="147">
        <f>$E14-N14</f>
        <v>1.1795457194960992</v>
      </c>
      <c r="AB14" s="145">
        <f>$E14-O14</f>
        <v>-0.2170510080000021</v>
      </c>
      <c r="AC14" s="145">
        <f>$E14-P14</f>
        <v>-1.3580195754960904</v>
      </c>
      <c r="AD14" s="65">
        <f>$E14-Q14</f>
        <v>-2.3702671360000025</v>
      </c>
      <c r="AF14" s="43">
        <f>D14</f>
        <v>11</v>
      </c>
      <c r="AG14" s="44">
        <f>E14</f>
        <v>13</v>
      </c>
      <c r="AH14" s="30">
        <f t="shared" si="12"/>
        <v>15.5</v>
      </c>
      <c r="AI14" s="61">
        <f t="shared" ref="AI14:AI29" si="22">M14-AL13</f>
        <v>40.625</v>
      </c>
      <c r="AJ14" s="62">
        <f t="shared" ref="AJ14:AJ29" si="23">AJ13+E14</f>
        <v>50</v>
      </c>
      <c r="AK14" s="61">
        <f t="shared" ref="AK14:AK29" si="24">AK13+AI14</f>
        <v>52.5</v>
      </c>
      <c r="AL14" s="61">
        <f t="shared" si="13"/>
        <v>2.5</v>
      </c>
      <c r="AM14" s="63">
        <f t="shared" si="14"/>
        <v>1</v>
      </c>
      <c r="AN14" s="30">
        <f t="shared" si="15"/>
        <v>11.820454280503901</v>
      </c>
      <c r="AO14" s="61">
        <f t="shared" ref="AO14:AO29" si="25">N14-AR13</f>
        <v>38.325239248394531</v>
      </c>
      <c r="AP14" s="64">
        <f t="shared" ref="AP14:AP29" si="26">AP13+E14</f>
        <v>50</v>
      </c>
      <c r="AQ14" s="61">
        <f t="shared" ref="AQ14:AQ29" si="27">AQ13+AO14</f>
        <v>48.820454280503903</v>
      </c>
      <c r="AR14" s="61">
        <f t="shared" si="16"/>
        <v>-1.1795457194960974</v>
      </c>
      <c r="AS14" s="164">
        <f t="shared" si="17"/>
        <v>0.90926571388491562</v>
      </c>
      <c r="AT14" s="167">
        <f t="shared" ref="AT14:AT29" si="28">AM14-AS14</f>
        <v>9.0734286115084384E-2</v>
      </c>
    </row>
    <row r="15" spans="1:46">
      <c r="A15" s="1" t="s">
        <v>37</v>
      </c>
      <c r="B15" s="20">
        <v>25</v>
      </c>
      <c r="C15" s="35"/>
      <c r="D15" s="36">
        <v>12</v>
      </c>
      <c r="E15" s="37">
        <f>B15</f>
        <v>25</v>
      </c>
      <c r="F15" s="38">
        <f t="shared" si="4"/>
        <v>13</v>
      </c>
      <c r="G15" s="39">
        <f t="shared" si="8"/>
        <v>25</v>
      </c>
      <c r="H15" s="40">
        <f t="shared" si="9"/>
        <v>19.333333333333332</v>
      </c>
      <c r="I15" s="40">
        <f t="shared" si="10"/>
        <v>15.25</v>
      </c>
      <c r="J15" s="40">
        <f t="shared" si="18"/>
        <v>13</v>
      </c>
      <c r="K15" s="40">
        <f t="shared" si="19"/>
        <v>12.833333333333334</v>
      </c>
      <c r="L15" s="40">
        <f t="shared" si="20"/>
        <v>13.285714285714286</v>
      </c>
      <c r="M15" s="41">
        <f t="shared" si="21"/>
        <v>16.5</v>
      </c>
      <c r="N15" s="39">
        <f t="shared" si="5"/>
        <v>11.879431566478706</v>
      </c>
      <c r="O15" s="40">
        <f t="shared" si="6"/>
        <v>13.195345907200004</v>
      </c>
      <c r="P15" s="40">
        <f t="shared" si="6"/>
        <v>14.154316639171675</v>
      </c>
      <c r="Q15" s="41">
        <f t="shared" si="6"/>
        <v>14.896213708800003</v>
      </c>
      <c r="R15" s="141"/>
      <c r="S15" s="149">
        <f t="shared" si="7"/>
        <v>12</v>
      </c>
      <c r="T15" s="146">
        <f>$E15-G15</f>
        <v>0</v>
      </c>
      <c r="U15" s="146">
        <f>$E15-H15</f>
        <v>5.6666666666666679</v>
      </c>
      <c r="V15" s="147">
        <f>$E15-I15</f>
        <v>9.75</v>
      </c>
      <c r="W15" s="147">
        <f>$E15-J15</f>
        <v>12</v>
      </c>
      <c r="X15" s="147">
        <f>$E15-K15</f>
        <v>12.166666666666666</v>
      </c>
      <c r="Y15" s="147">
        <f>$E15-L15</f>
        <v>11.714285714285714</v>
      </c>
      <c r="Z15" s="147">
        <f>$E15-M15</f>
        <v>8.5</v>
      </c>
      <c r="AA15" s="147">
        <f>$E15-N15</f>
        <v>13.120568433521294</v>
      </c>
      <c r="AB15" s="145">
        <f>$E15-O15</f>
        <v>11.804654092799996</v>
      </c>
      <c r="AC15" s="145">
        <f>$E15-P15</f>
        <v>10.845683360828325</v>
      </c>
      <c r="AD15" s="65">
        <f>$E15-Q15</f>
        <v>10.103786291199997</v>
      </c>
      <c r="AF15" s="43">
        <f>D15</f>
        <v>12</v>
      </c>
      <c r="AG15" s="44">
        <f>E15</f>
        <v>25</v>
      </c>
      <c r="AH15" s="30">
        <f t="shared" si="12"/>
        <v>16.5</v>
      </c>
      <c r="AI15" s="61">
        <f t="shared" si="22"/>
        <v>14</v>
      </c>
      <c r="AJ15" s="62">
        <f t="shared" si="23"/>
        <v>75</v>
      </c>
      <c r="AK15" s="61">
        <f t="shared" si="24"/>
        <v>66.5</v>
      </c>
      <c r="AL15" s="61">
        <f t="shared" si="13"/>
        <v>-8.5</v>
      </c>
      <c r="AM15" s="63">
        <f t="shared" si="14"/>
        <v>0.66</v>
      </c>
      <c r="AN15" s="30">
        <f t="shared" si="15"/>
        <v>11.879431566478706</v>
      </c>
      <c r="AO15" s="61">
        <f t="shared" si="25"/>
        <v>13.058977285974803</v>
      </c>
      <c r="AP15" s="64">
        <f t="shared" si="26"/>
        <v>75</v>
      </c>
      <c r="AQ15" s="61">
        <f t="shared" si="27"/>
        <v>61.879431566478708</v>
      </c>
      <c r="AR15" s="61">
        <f t="shared" si="16"/>
        <v>-13.120568433521292</v>
      </c>
      <c r="AS15" s="164">
        <f t="shared" si="17"/>
        <v>0.47517726265914834</v>
      </c>
      <c r="AT15" s="167">
        <f t="shared" si="28"/>
        <v>0.18482273734085169</v>
      </c>
    </row>
    <row r="16" spans="1:46">
      <c r="B16" s="20">
        <v>5</v>
      </c>
      <c r="C16" s="35"/>
      <c r="D16" s="36">
        <v>13</v>
      </c>
      <c r="E16" s="37">
        <f>B16</f>
        <v>5</v>
      </c>
      <c r="F16" s="38">
        <f t="shared" si="4"/>
        <v>25</v>
      </c>
      <c r="G16" s="39">
        <f t="shared" si="8"/>
        <v>19</v>
      </c>
      <c r="H16" s="40">
        <f t="shared" si="9"/>
        <v>25</v>
      </c>
      <c r="I16" s="40">
        <f t="shared" si="10"/>
        <v>20.75</v>
      </c>
      <c r="J16" s="40">
        <f t="shared" si="18"/>
        <v>17.2</v>
      </c>
      <c r="K16" s="40">
        <f t="shared" si="19"/>
        <v>15</v>
      </c>
      <c r="L16" s="40">
        <f t="shared" si="20"/>
        <v>14.571428571428571</v>
      </c>
      <c r="M16" s="41">
        <f t="shared" si="21"/>
        <v>14.75</v>
      </c>
      <c r="N16" s="39">
        <f t="shared" si="5"/>
        <v>12.53545998815477</v>
      </c>
      <c r="O16" s="40">
        <f t="shared" si="6"/>
        <v>14.375811316480004</v>
      </c>
      <c r="P16" s="40">
        <f t="shared" si="6"/>
        <v>15.781169143295923</v>
      </c>
      <c r="Q16" s="41">
        <f t="shared" si="6"/>
        <v>16.916970967040001</v>
      </c>
      <c r="R16" s="141"/>
      <c r="S16" s="149">
        <f t="shared" si="7"/>
        <v>-20</v>
      </c>
      <c r="T16" s="146">
        <f>$E16-G16</f>
        <v>-14</v>
      </c>
      <c r="U16" s="146">
        <f>$E16-H16</f>
        <v>-20</v>
      </c>
      <c r="V16" s="147">
        <f>$E16-I16</f>
        <v>-15.75</v>
      </c>
      <c r="W16" s="147">
        <f>$E16-J16</f>
        <v>-12.2</v>
      </c>
      <c r="X16" s="147">
        <f>$E16-K16</f>
        <v>-10</v>
      </c>
      <c r="Y16" s="147">
        <f>$E16-L16</f>
        <v>-9.5714285714285712</v>
      </c>
      <c r="Z16" s="147">
        <f>$E16-M16</f>
        <v>-9.75</v>
      </c>
      <c r="AA16" s="147">
        <f>$E16-N16</f>
        <v>-7.5354599881547699</v>
      </c>
      <c r="AB16" s="145">
        <f>$E16-O16</f>
        <v>-9.3758113164800037</v>
      </c>
      <c r="AC16" s="145">
        <f>$E16-P16</f>
        <v>-10.781169143295923</v>
      </c>
      <c r="AD16" s="65">
        <f>$E16-Q16</f>
        <v>-11.916970967040001</v>
      </c>
      <c r="AF16" s="43">
        <f>D16</f>
        <v>13</v>
      </c>
      <c r="AG16" s="44">
        <f>E16</f>
        <v>5</v>
      </c>
      <c r="AH16" s="30">
        <f t="shared" si="12"/>
        <v>14.75</v>
      </c>
      <c r="AI16" s="61">
        <f t="shared" si="22"/>
        <v>23.25</v>
      </c>
      <c r="AJ16" s="62">
        <f t="shared" si="23"/>
        <v>80</v>
      </c>
      <c r="AK16" s="61">
        <f t="shared" si="24"/>
        <v>89.75</v>
      </c>
      <c r="AL16" s="61">
        <f t="shared" si="13"/>
        <v>9.75</v>
      </c>
      <c r="AM16" s="63">
        <f t="shared" si="14"/>
        <v>1</v>
      </c>
      <c r="AN16" s="30">
        <f t="shared" si="15"/>
        <v>12.53545998815477</v>
      </c>
      <c r="AO16" s="61">
        <f t="shared" si="25"/>
        <v>25.656028421676062</v>
      </c>
      <c r="AP16" s="64">
        <f t="shared" si="26"/>
        <v>80</v>
      </c>
      <c r="AQ16" s="61">
        <f t="shared" si="27"/>
        <v>87.53545998815477</v>
      </c>
      <c r="AR16" s="61">
        <f t="shared" si="16"/>
        <v>7.5354599881547699</v>
      </c>
      <c r="AS16" s="164">
        <f t="shared" si="17"/>
        <v>1</v>
      </c>
      <c r="AT16" s="167">
        <f t="shared" si="28"/>
        <v>0</v>
      </c>
    </row>
    <row r="17" spans="1:46">
      <c r="A17" s="1" t="s">
        <v>38</v>
      </c>
      <c r="B17" s="20">
        <v>112</v>
      </c>
      <c r="C17" s="35"/>
      <c r="D17" s="36">
        <v>14</v>
      </c>
      <c r="E17" s="37">
        <f>AVERAGE(B13:B16)</f>
        <v>16.5</v>
      </c>
      <c r="F17" s="38">
        <f t="shared" si="4"/>
        <v>5</v>
      </c>
      <c r="G17" s="39">
        <f t="shared" si="8"/>
        <v>15</v>
      </c>
      <c r="H17" s="40">
        <f t="shared" si="9"/>
        <v>14.333333333333334</v>
      </c>
      <c r="I17" s="40">
        <f t="shared" si="10"/>
        <v>20</v>
      </c>
      <c r="J17" s="40">
        <f t="shared" si="18"/>
        <v>17.600000000000001</v>
      </c>
      <c r="K17" s="40">
        <f t="shared" si="19"/>
        <v>15.166666666666666</v>
      </c>
      <c r="L17" s="40">
        <f t="shared" si="20"/>
        <v>13.571428571428571</v>
      </c>
      <c r="M17" s="41">
        <f t="shared" si="21"/>
        <v>13.375</v>
      </c>
      <c r="N17" s="39">
        <f t="shared" si="5"/>
        <v>12.15868698874703</v>
      </c>
      <c r="O17" s="40">
        <f t="shared" si="6"/>
        <v>13.438230184832003</v>
      </c>
      <c r="P17" s="40">
        <f t="shared" si="6"/>
        <v>14.163993771801534</v>
      </c>
      <c r="Q17" s="41">
        <f t="shared" si="6"/>
        <v>14.533576773632001</v>
      </c>
      <c r="R17" s="141"/>
      <c r="S17" s="149">
        <f t="shared" si="7"/>
        <v>11.5</v>
      </c>
      <c r="T17" s="146">
        <f>$E17-G17</f>
        <v>1.5</v>
      </c>
      <c r="U17" s="146">
        <f>$E17-H17</f>
        <v>2.1666666666666661</v>
      </c>
      <c r="V17" s="147">
        <f>$E17-I17</f>
        <v>-3.5</v>
      </c>
      <c r="W17" s="147">
        <f>$E17-J17</f>
        <v>-1.1000000000000014</v>
      </c>
      <c r="X17" s="147">
        <f>$E17-K17</f>
        <v>1.3333333333333339</v>
      </c>
      <c r="Y17" s="147">
        <f>$E17-L17</f>
        <v>2.9285714285714288</v>
      </c>
      <c r="Z17" s="147">
        <f>$E17-M17</f>
        <v>3.125</v>
      </c>
      <c r="AA17" s="147">
        <f>$E17-N17</f>
        <v>4.3413130112529696</v>
      </c>
      <c r="AB17" s="145">
        <f>$E17-O17</f>
        <v>3.0617698151679971</v>
      </c>
      <c r="AC17" s="145">
        <f>$E17-P17</f>
        <v>2.3360062281984657</v>
      </c>
      <c r="AD17" s="65">
        <f>$E17-Q17</f>
        <v>1.9664232263679988</v>
      </c>
      <c r="AF17" s="43">
        <f>D17</f>
        <v>14</v>
      </c>
      <c r="AG17" s="44">
        <f>E17</f>
        <v>16.5</v>
      </c>
      <c r="AH17" s="30">
        <f t="shared" si="12"/>
        <v>13.375</v>
      </c>
      <c r="AI17" s="61">
        <f t="shared" si="22"/>
        <v>3.625</v>
      </c>
      <c r="AJ17" s="62">
        <f t="shared" si="23"/>
        <v>96.5</v>
      </c>
      <c r="AK17" s="61">
        <f t="shared" si="24"/>
        <v>93.375</v>
      </c>
      <c r="AL17" s="61">
        <f t="shared" si="13"/>
        <v>-3.125</v>
      </c>
      <c r="AM17" s="63">
        <f t="shared" si="14"/>
        <v>0.81060606060606055</v>
      </c>
      <c r="AN17" s="30">
        <f t="shared" si="15"/>
        <v>12.15868698874703</v>
      </c>
      <c r="AO17" s="61">
        <f t="shared" si="25"/>
        <v>4.6232270005922604</v>
      </c>
      <c r="AP17" s="64">
        <f t="shared" si="26"/>
        <v>96.5</v>
      </c>
      <c r="AQ17" s="61">
        <f t="shared" si="27"/>
        <v>92.158686988747036</v>
      </c>
      <c r="AR17" s="61">
        <f t="shared" si="16"/>
        <v>-4.3413130112529643</v>
      </c>
      <c r="AS17" s="164">
        <f t="shared" si="17"/>
        <v>0.73689012053012337</v>
      </c>
      <c r="AT17" s="167">
        <f t="shared" si="28"/>
        <v>7.3715940075937181E-2</v>
      </c>
    </row>
    <row r="18" spans="1:46">
      <c r="B18" s="20">
        <v>15</v>
      </c>
      <c r="C18" s="35"/>
      <c r="D18" s="36">
        <v>15</v>
      </c>
      <c r="E18" s="37">
        <f t="shared" ref="E18:E45" si="29">B18</f>
        <v>15</v>
      </c>
      <c r="F18" s="38">
        <f t="shared" si="4"/>
        <v>16.5</v>
      </c>
      <c r="G18" s="39">
        <f t="shared" si="8"/>
        <v>10.75</v>
      </c>
      <c r="H18" s="40">
        <f t="shared" si="9"/>
        <v>15.5</v>
      </c>
      <c r="I18" s="40">
        <f t="shared" si="10"/>
        <v>14.875</v>
      </c>
      <c r="J18" s="40">
        <f t="shared" si="18"/>
        <v>19.3</v>
      </c>
      <c r="K18" s="40">
        <f t="shared" si="19"/>
        <v>17.416666666666668</v>
      </c>
      <c r="L18" s="40">
        <f t="shared" si="20"/>
        <v>15.357142857142858</v>
      </c>
      <c r="M18" s="41">
        <f t="shared" si="21"/>
        <v>13.9375</v>
      </c>
      <c r="N18" s="39">
        <f t="shared" si="5"/>
        <v>12.375752639309678</v>
      </c>
      <c r="O18" s="40">
        <f t="shared" si="6"/>
        <v>13.744407166348804</v>
      </c>
      <c r="P18" s="40">
        <f t="shared" si="6"/>
        <v>14.514394706031304</v>
      </c>
      <c r="Q18" s="41">
        <f t="shared" si="6"/>
        <v>14.926861418905602</v>
      </c>
      <c r="R18" s="141"/>
      <c r="S18" s="149">
        <f t="shared" si="7"/>
        <v>-1.5</v>
      </c>
      <c r="T18" s="146">
        <f>$E18-G18</f>
        <v>4.25</v>
      </c>
      <c r="U18" s="146">
        <f>$E18-H18</f>
        <v>-0.5</v>
      </c>
      <c r="V18" s="147">
        <f>$E18-I18</f>
        <v>0.125</v>
      </c>
      <c r="W18" s="147">
        <f>$E18-J18</f>
        <v>-4.3000000000000007</v>
      </c>
      <c r="X18" s="147">
        <f>$E18-K18</f>
        <v>-2.4166666666666679</v>
      </c>
      <c r="Y18" s="147">
        <f>$E18-L18</f>
        <v>-0.35714285714285765</v>
      </c>
      <c r="Z18" s="147">
        <f>$E18-M18</f>
        <v>1.0625</v>
      </c>
      <c r="AA18" s="147">
        <f>$E18-N18</f>
        <v>2.6242473606903225</v>
      </c>
      <c r="AB18" s="145">
        <f>$E18-O18</f>
        <v>1.2555928336511961</v>
      </c>
      <c r="AC18" s="145">
        <f>$E18-P18</f>
        <v>0.48560529396869612</v>
      </c>
      <c r="AD18" s="65">
        <f>$E18-Q18</f>
        <v>7.3138581094397637E-2</v>
      </c>
      <c r="AF18" s="43">
        <f>D18</f>
        <v>15</v>
      </c>
      <c r="AG18" s="44">
        <f>E18</f>
        <v>15</v>
      </c>
      <c r="AH18" s="30">
        <f t="shared" si="12"/>
        <v>13.9375</v>
      </c>
      <c r="AI18" s="61">
        <f t="shared" si="22"/>
        <v>17.0625</v>
      </c>
      <c r="AJ18" s="62">
        <f t="shared" si="23"/>
        <v>111.5</v>
      </c>
      <c r="AK18" s="61">
        <f t="shared" si="24"/>
        <v>110.4375</v>
      </c>
      <c r="AL18" s="61">
        <f t="shared" si="13"/>
        <v>-1.0625</v>
      </c>
      <c r="AM18" s="63">
        <f t="shared" si="14"/>
        <v>0.9291666666666667</v>
      </c>
      <c r="AN18" s="30">
        <f t="shared" si="15"/>
        <v>12.375752639309678</v>
      </c>
      <c r="AO18" s="61">
        <f t="shared" si="25"/>
        <v>16.717065650562642</v>
      </c>
      <c r="AP18" s="64">
        <f t="shared" si="26"/>
        <v>111.5</v>
      </c>
      <c r="AQ18" s="61">
        <f t="shared" si="27"/>
        <v>108.87575263930968</v>
      </c>
      <c r="AR18" s="61">
        <f t="shared" si="16"/>
        <v>-2.6242473606903189</v>
      </c>
      <c r="AS18" s="164">
        <f t="shared" si="17"/>
        <v>0.82505017595397878</v>
      </c>
      <c r="AT18" s="167">
        <f t="shared" si="28"/>
        <v>0.10411649071268791</v>
      </c>
    </row>
    <row r="19" spans="1:46">
      <c r="B19" s="20">
        <v>8</v>
      </c>
      <c r="C19" s="35"/>
      <c r="D19" s="36">
        <v>16</v>
      </c>
      <c r="E19" s="37">
        <f t="shared" si="29"/>
        <v>8</v>
      </c>
      <c r="F19" s="38">
        <f t="shared" si="4"/>
        <v>15</v>
      </c>
      <c r="G19" s="39">
        <f t="shared" si="8"/>
        <v>15.75</v>
      </c>
      <c r="H19" s="40">
        <f t="shared" si="9"/>
        <v>12.166666666666666</v>
      </c>
      <c r="I19" s="40">
        <f t="shared" si="10"/>
        <v>15.375</v>
      </c>
      <c r="J19" s="40">
        <f t="shared" si="18"/>
        <v>14.9</v>
      </c>
      <c r="K19" s="40">
        <f t="shared" si="19"/>
        <v>18.583333333333332</v>
      </c>
      <c r="L19" s="40">
        <f t="shared" si="20"/>
        <v>17.071428571428573</v>
      </c>
      <c r="M19" s="41">
        <f t="shared" si="21"/>
        <v>15.3125</v>
      </c>
      <c r="N19" s="39">
        <f t="shared" si="5"/>
        <v>12.506965007344194</v>
      </c>
      <c r="O19" s="40">
        <f t="shared" si="6"/>
        <v>13.869966449713925</v>
      </c>
      <c r="P19" s="40">
        <f t="shared" si="6"/>
        <v>14.587235500126608</v>
      </c>
      <c r="Q19" s="41">
        <f t="shared" si="6"/>
        <v>14.941489135124483</v>
      </c>
      <c r="R19" s="141"/>
      <c r="S19" s="149">
        <f t="shared" si="7"/>
        <v>-7</v>
      </c>
      <c r="T19" s="146">
        <f>$E19-G19</f>
        <v>-7.75</v>
      </c>
      <c r="U19" s="146">
        <f>$E19-H19</f>
        <v>-4.1666666666666661</v>
      </c>
      <c r="V19" s="147">
        <f>$E19-I19</f>
        <v>-7.375</v>
      </c>
      <c r="W19" s="147">
        <f>$E19-J19</f>
        <v>-6.9</v>
      </c>
      <c r="X19" s="147">
        <f>$E19-K19</f>
        <v>-10.583333333333332</v>
      </c>
      <c r="Y19" s="147">
        <f>$E19-L19</f>
        <v>-9.071428571428573</v>
      </c>
      <c r="Z19" s="147">
        <f>$E19-M19</f>
        <v>-7.3125</v>
      </c>
      <c r="AA19" s="147">
        <f>$E19-N19</f>
        <v>-4.5069650073441938</v>
      </c>
      <c r="AB19" s="145">
        <f>$E19-O19</f>
        <v>-5.8699664497139246</v>
      </c>
      <c r="AC19" s="145">
        <f>$E19-P19</f>
        <v>-6.5872355001266083</v>
      </c>
      <c r="AD19" s="65">
        <f>$E19-Q19</f>
        <v>-6.941489135124483</v>
      </c>
      <c r="AF19" s="43">
        <f>D19</f>
        <v>16</v>
      </c>
      <c r="AG19" s="44">
        <f>E19</f>
        <v>8</v>
      </c>
      <c r="AH19" s="30">
        <f t="shared" si="12"/>
        <v>15.3125</v>
      </c>
      <c r="AI19" s="61">
        <f t="shared" si="22"/>
        <v>16.375</v>
      </c>
      <c r="AJ19" s="62">
        <f t="shared" si="23"/>
        <v>119.5</v>
      </c>
      <c r="AK19" s="61">
        <f t="shared" si="24"/>
        <v>126.8125</v>
      </c>
      <c r="AL19" s="61">
        <f t="shared" si="13"/>
        <v>7.3125</v>
      </c>
      <c r="AM19" s="63">
        <f t="shared" si="14"/>
        <v>1</v>
      </c>
      <c r="AN19" s="30">
        <f t="shared" si="15"/>
        <v>12.506965007344194</v>
      </c>
      <c r="AO19" s="61">
        <f t="shared" si="25"/>
        <v>15.131212368034513</v>
      </c>
      <c r="AP19" s="64">
        <f t="shared" si="26"/>
        <v>119.5</v>
      </c>
      <c r="AQ19" s="61">
        <f t="shared" si="27"/>
        <v>124.00696500734419</v>
      </c>
      <c r="AR19" s="61">
        <f t="shared" si="16"/>
        <v>4.506965007344192</v>
      </c>
      <c r="AS19" s="164">
        <f t="shared" si="17"/>
        <v>1</v>
      </c>
      <c r="AT19" s="167">
        <f t="shared" si="28"/>
        <v>0</v>
      </c>
    </row>
    <row r="20" spans="1:46">
      <c r="B20" s="20">
        <v>14</v>
      </c>
      <c r="C20" s="35"/>
      <c r="D20" s="36">
        <v>17</v>
      </c>
      <c r="E20" s="37">
        <f t="shared" si="29"/>
        <v>14</v>
      </c>
      <c r="F20" s="38">
        <f t="shared" si="4"/>
        <v>8</v>
      </c>
      <c r="G20" s="39">
        <f t="shared" si="8"/>
        <v>11.5</v>
      </c>
      <c r="H20" s="40">
        <f t="shared" si="9"/>
        <v>13.166666666666666</v>
      </c>
      <c r="I20" s="40">
        <f t="shared" si="10"/>
        <v>11.125</v>
      </c>
      <c r="J20" s="40">
        <f t="shared" si="18"/>
        <v>13.9</v>
      </c>
      <c r="K20" s="40">
        <f t="shared" si="19"/>
        <v>13.75</v>
      </c>
      <c r="L20" s="40">
        <f t="shared" si="20"/>
        <v>17.071428571428573</v>
      </c>
      <c r="M20" s="41">
        <f t="shared" si="21"/>
        <v>15.9375</v>
      </c>
      <c r="N20" s="39">
        <f t="shared" si="5"/>
        <v>12.281616756976984</v>
      </c>
      <c r="O20" s="40">
        <f t="shared" si="6"/>
        <v>13.282969804742534</v>
      </c>
      <c r="P20" s="40">
        <f t="shared" si="6"/>
        <v>13.599150175107615</v>
      </c>
      <c r="Q20" s="41">
        <f t="shared" si="6"/>
        <v>13.553191308099587</v>
      </c>
      <c r="R20" s="141"/>
      <c r="S20" s="149">
        <f t="shared" si="7"/>
        <v>6</v>
      </c>
      <c r="T20" s="146">
        <f>$E20-G20</f>
        <v>2.5</v>
      </c>
      <c r="U20" s="146">
        <f>$E20-H20</f>
        <v>0.83333333333333393</v>
      </c>
      <c r="V20" s="147">
        <f>$E20-I20</f>
        <v>2.875</v>
      </c>
      <c r="W20" s="147">
        <f>$E20-J20</f>
        <v>9.9999999999999645E-2</v>
      </c>
      <c r="X20" s="147">
        <f>$E20-K20</f>
        <v>0.25</v>
      </c>
      <c r="Y20" s="147">
        <f>$E20-L20</f>
        <v>-3.071428571428573</v>
      </c>
      <c r="Z20" s="147">
        <f>$E20-M20</f>
        <v>-1.9375</v>
      </c>
      <c r="AA20" s="147">
        <f>$E20-N20</f>
        <v>1.7183832430230161</v>
      </c>
      <c r="AB20" s="145">
        <f>$E20-O20</f>
        <v>0.71703019525746647</v>
      </c>
      <c r="AC20" s="145">
        <f>$E20-P20</f>
        <v>0.40084982489238463</v>
      </c>
      <c r="AD20" s="65">
        <f>$E20-Q20</f>
        <v>0.44680869190041328</v>
      </c>
      <c r="AF20" s="43">
        <f>D20</f>
        <v>17</v>
      </c>
      <c r="AG20" s="44">
        <f>E20</f>
        <v>14</v>
      </c>
      <c r="AH20" s="30">
        <f t="shared" si="12"/>
        <v>15.9375</v>
      </c>
      <c r="AI20" s="61">
        <f t="shared" si="22"/>
        <v>8.625</v>
      </c>
      <c r="AJ20" s="62">
        <f t="shared" si="23"/>
        <v>133.5</v>
      </c>
      <c r="AK20" s="61">
        <f t="shared" si="24"/>
        <v>135.4375</v>
      </c>
      <c r="AL20" s="61">
        <f t="shared" si="13"/>
        <v>1.9375</v>
      </c>
      <c r="AM20" s="63">
        <f t="shared" si="14"/>
        <v>1</v>
      </c>
      <c r="AN20" s="30">
        <f t="shared" si="15"/>
        <v>12.281616756976984</v>
      </c>
      <c r="AO20" s="61">
        <f t="shared" si="25"/>
        <v>7.7746517496327918</v>
      </c>
      <c r="AP20" s="64">
        <f t="shared" si="26"/>
        <v>133.5</v>
      </c>
      <c r="AQ20" s="61">
        <f t="shared" si="27"/>
        <v>131.78161675697697</v>
      </c>
      <c r="AR20" s="61">
        <f t="shared" si="16"/>
        <v>-1.7183832430230268</v>
      </c>
      <c r="AS20" s="164">
        <f t="shared" si="17"/>
        <v>0.87725833978406953</v>
      </c>
      <c r="AT20" s="167">
        <f t="shared" si="28"/>
        <v>0.12274166021593047</v>
      </c>
    </row>
    <row r="21" spans="1:46">
      <c r="B21" s="20">
        <v>10</v>
      </c>
      <c r="C21" s="35"/>
      <c r="D21" s="36">
        <v>18</v>
      </c>
      <c r="E21" s="37">
        <f t="shared" si="29"/>
        <v>10</v>
      </c>
      <c r="F21" s="38">
        <f t="shared" si="4"/>
        <v>14</v>
      </c>
      <c r="G21" s="39">
        <f t="shared" si="8"/>
        <v>11</v>
      </c>
      <c r="H21" s="40">
        <f t="shared" si="9"/>
        <v>12.333333333333334</v>
      </c>
      <c r="I21" s="40">
        <f t="shared" si="10"/>
        <v>13.375</v>
      </c>
      <c r="J21" s="40">
        <f t="shared" si="18"/>
        <v>11.7</v>
      </c>
      <c r="K21" s="40">
        <f t="shared" si="19"/>
        <v>13.916666666666666</v>
      </c>
      <c r="L21" s="40">
        <f t="shared" si="20"/>
        <v>13.785714285714286</v>
      </c>
      <c r="M21" s="41">
        <f t="shared" si="21"/>
        <v>16.6875</v>
      </c>
      <c r="N21" s="39">
        <f t="shared" si="5"/>
        <v>12.367535919128134</v>
      </c>
      <c r="O21" s="40">
        <f t="shared" si="6"/>
        <v>13.354672824268281</v>
      </c>
      <c r="P21" s="40">
        <f t="shared" si="6"/>
        <v>13.659277648841472</v>
      </c>
      <c r="Q21" s="41">
        <f t="shared" si="6"/>
        <v>13.642553046479671</v>
      </c>
      <c r="R21" s="141"/>
      <c r="S21" s="149">
        <f t="shared" si="7"/>
        <v>-4</v>
      </c>
      <c r="T21" s="146">
        <f>$E21-G21</f>
        <v>-1</v>
      </c>
      <c r="U21" s="146">
        <f>$E21-H21</f>
        <v>-2.3333333333333339</v>
      </c>
      <c r="V21" s="147">
        <f>$E21-I21</f>
        <v>-3.375</v>
      </c>
      <c r="W21" s="147">
        <f>$E21-J21</f>
        <v>-1.6999999999999993</v>
      </c>
      <c r="X21" s="147">
        <f>$E21-K21</f>
        <v>-3.9166666666666661</v>
      </c>
      <c r="Y21" s="147">
        <f>$E21-L21</f>
        <v>-3.7857142857142865</v>
      </c>
      <c r="Z21" s="147">
        <f>$E21-M21</f>
        <v>-6.6875</v>
      </c>
      <c r="AA21" s="147">
        <f>$E21-N21</f>
        <v>-2.3675359191281338</v>
      </c>
      <c r="AB21" s="145">
        <f>$E21-O21</f>
        <v>-3.3546728242682811</v>
      </c>
      <c r="AC21" s="145">
        <f>$E21-P21</f>
        <v>-3.6592776488414724</v>
      </c>
      <c r="AD21" s="65">
        <f>$E21-Q21</f>
        <v>-3.6425530464796712</v>
      </c>
      <c r="AF21" s="43">
        <f>D21</f>
        <v>18</v>
      </c>
      <c r="AG21" s="44">
        <f>E21</f>
        <v>10</v>
      </c>
      <c r="AH21" s="30">
        <f t="shared" si="12"/>
        <v>16.6875</v>
      </c>
      <c r="AI21" s="61">
        <f t="shared" si="22"/>
        <v>14.75</v>
      </c>
      <c r="AJ21" s="62">
        <f t="shared" si="23"/>
        <v>143.5</v>
      </c>
      <c r="AK21" s="61">
        <f t="shared" si="24"/>
        <v>150.1875</v>
      </c>
      <c r="AL21" s="61">
        <f t="shared" si="13"/>
        <v>6.6875</v>
      </c>
      <c r="AM21" s="63">
        <f t="shared" si="14"/>
        <v>1</v>
      </c>
      <c r="AN21" s="30">
        <f t="shared" si="15"/>
        <v>12.367535919128134</v>
      </c>
      <c r="AO21" s="61">
        <f t="shared" si="25"/>
        <v>14.085919162151161</v>
      </c>
      <c r="AP21" s="64">
        <f t="shared" si="26"/>
        <v>143.5</v>
      </c>
      <c r="AQ21" s="61">
        <f t="shared" si="27"/>
        <v>145.86753591912813</v>
      </c>
      <c r="AR21" s="61">
        <f t="shared" si="16"/>
        <v>2.3675359191281302</v>
      </c>
      <c r="AS21" s="164">
        <f t="shared" si="17"/>
        <v>1</v>
      </c>
      <c r="AT21" s="167">
        <f t="shared" si="28"/>
        <v>0</v>
      </c>
    </row>
    <row r="22" spans="1:46">
      <c r="B22" s="20">
        <v>18</v>
      </c>
      <c r="C22" s="35"/>
      <c r="D22" s="36">
        <v>19</v>
      </c>
      <c r="E22" s="37">
        <f t="shared" si="29"/>
        <v>18</v>
      </c>
      <c r="F22" s="38">
        <f t="shared" si="4"/>
        <v>10</v>
      </c>
      <c r="G22" s="39">
        <f t="shared" si="8"/>
        <v>12</v>
      </c>
      <c r="H22" s="40">
        <f t="shared" si="9"/>
        <v>10.666666666666666</v>
      </c>
      <c r="I22" s="40">
        <f t="shared" si="10"/>
        <v>11.75</v>
      </c>
      <c r="J22" s="40">
        <f t="shared" si="18"/>
        <v>12.7</v>
      </c>
      <c r="K22" s="40">
        <f t="shared" si="19"/>
        <v>11.416666666666666</v>
      </c>
      <c r="L22" s="40">
        <f t="shared" si="20"/>
        <v>13.357142857142858</v>
      </c>
      <c r="M22" s="41">
        <f t="shared" si="21"/>
        <v>13.3125</v>
      </c>
      <c r="N22" s="39">
        <f t="shared" si="5"/>
        <v>12.249159123171726</v>
      </c>
      <c r="O22" s="40">
        <f t="shared" si="6"/>
        <v>13.019205541841453</v>
      </c>
      <c r="P22" s="40">
        <f t="shared" si="6"/>
        <v>13.110386001515252</v>
      </c>
      <c r="Q22" s="41">
        <f t="shared" si="6"/>
        <v>12.914042437183738</v>
      </c>
      <c r="R22" s="141"/>
      <c r="S22" s="149">
        <f t="shared" si="7"/>
        <v>8</v>
      </c>
      <c r="T22" s="146">
        <f>$E22-G22</f>
        <v>6</v>
      </c>
      <c r="U22" s="146">
        <f>$E22-H22</f>
        <v>7.3333333333333339</v>
      </c>
      <c r="V22" s="147">
        <f>$E22-I22</f>
        <v>6.25</v>
      </c>
      <c r="W22" s="147">
        <f>$E22-J22</f>
        <v>5.3000000000000007</v>
      </c>
      <c r="X22" s="147">
        <f>$E22-K22</f>
        <v>6.5833333333333339</v>
      </c>
      <c r="Y22" s="147">
        <f>$E22-L22</f>
        <v>4.6428571428571423</v>
      </c>
      <c r="Z22" s="147">
        <f>$E22-M22</f>
        <v>4.6875</v>
      </c>
      <c r="AA22" s="147">
        <f>$E22-N22</f>
        <v>5.7508408768282742</v>
      </c>
      <c r="AB22" s="145">
        <f>$E22-O22</f>
        <v>4.980794458158547</v>
      </c>
      <c r="AC22" s="145">
        <f>$E22-P22</f>
        <v>4.889613998484748</v>
      </c>
      <c r="AD22" s="65">
        <f>$E22-Q22</f>
        <v>5.0859575628162617</v>
      </c>
      <c r="AF22" s="43">
        <f>D22</f>
        <v>19</v>
      </c>
      <c r="AG22" s="44">
        <f>E22</f>
        <v>18</v>
      </c>
      <c r="AH22" s="30">
        <f t="shared" si="12"/>
        <v>13.3125</v>
      </c>
      <c r="AI22" s="61">
        <f t="shared" si="22"/>
        <v>6.625</v>
      </c>
      <c r="AJ22" s="62">
        <f t="shared" si="23"/>
        <v>161.5</v>
      </c>
      <c r="AK22" s="61">
        <f t="shared" si="24"/>
        <v>156.8125</v>
      </c>
      <c r="AL22" s="61">
        <f t="shared" si="13"/>
        <v>-4.6875</v>
      </c>
      <c r="AM22" s="63">
        <f t="shared" si="14"/>
        <v>0.73958333333333337</v>
      </c>
      <c r="AN22" s="30">
        <f t="shared" si="15"/>
        <v>12.249159123171726</v>
      </c>
      <c r="AO22" s="61">
        <f t="shared" si="25"/>
        <v>9.8816232040435956</v>
      </c>
      <c r="AP22" s="64">
        <f t="shared" si="26"/>
        <v>161.5</v>
      </c>
      <c r="AQ22" s="61">
        <f t="shared" si="27"/>
        <v>155.74915912317172</v>
      </c>
      <c r="AR22" s="61">
        <f t="shared" si="16"/>
        <v>-5.7508408768282777</v>
      </c>
      <c r="AS22" s="164">
        <f t="shared" si="17"/>
        <v>0.68050884017620683</v>
      </c>
      <c r="AT22" s="167">
        <f t="shared" si="28"/>
        <v>5.907449315712654E-2</v>
      </c>
    </row>
    <row r="23" spans="1:46">
      <c r="B23" s="20">
        <v>11</v>
      </c>
      <c r="C23" s="35"/>
      <c r="D23" s="36">
        <v>20</v>
      </c>
      <c r="E23" s="37">
        <f t="shared" si="29"/>
        <v>11</v>
      </c>
      <c r="F23" s="38">
        <f t="shared" si="4"/>
        <v>18</v>
      </c>
      <c r="G23" s="39">
        <f t="shared" si="8"/>
        <v>14</v>
      </c>
      <c r="H23" s="40">
        <f t="shared" si="9"/>
        <v>14</v>
      </c>
      <c r="I23" s="40">
        <f t="shared" si="10"/>
        <v>12.5</v>
      </c>
      <c r="J23" s="40">
        <f t="shared" si="18"/>
        <v>13</v>
      </c>
      <c r="K23" s="40">
        <f t="shared" si="19"/>
        <v>13.583333333333334</v>
      </c>
      <c r="L23" s="40">
        <f t="shared" si="20"/>
        <v>12.357142857142858</v>
      </c>
      <c r="M23" s="41">
        <f t="shared" si="21"/>
        <v>13.9375</v>
      </c>
      <c r="N23" s="39">
        <f t="shared" si="5"/>
        <v>12.53670116701314</v>
      </c>
      <c r="O23" s="40">
        <f t="shared" si="6"/>
        <v>13.517284987657309</v>
      </c>
      <c r="P23" s="40">
        <f t="shared" si="6"/>
        <v>13.843828101287963</v>
      </c>
      <c r="Q23" s="41">
        <f t="shared" si="6"/>
        <v>13.931233949746991</v>
      </c>
      <c r="R23" s="141"/>
      <c r="S23" s="149">
        <f t="shared" si="7"/>
        <v>-7</v>
      </c>
      <c r="T23" s="146">
        <f>$E23-G23</f>
        <v>-3</v>
      </c>
      <c r="U23" s="146">
        <f>$E23-H23</f>
        <v>-3</v>
      </c>
      <c r="V23" s="147">
        <f>$E23-I23</f>
        <v>-1.5</v>
      </c>
      <c r="W23" s="147">
        <f>$E23-J23</f>
        <v>-2</v>
      </c>
      <c r="X23" s="147">
        <f>$E23-K23</f>
        <v>-2.5833333333333339</v>
      </c>
      <c r="Y23" s="147">
        <f>$E23-L23</f>
        <v>-1.3571428571428577</v>
      </c>
      <c r="Z23" s="147">
        <f>$E23-M23</f>
        <v>-2.9375</v>
      </c>
      <c r="AA23" s="147">
        <f>$E23-N23</f>
        <v>-1.5367011670131401</v>
      </c>
      <c r="AB23" s="145">
        <f>$E23-O23</f>
        <v>-2.5172849876573089</v>
      </c>
      <c r="AC23" s="145">
        <f>$E23-P23</f>
        <v>-2.8438281012879632</v>
      </c>
      <c r="AD23" s="65">
        <f>$E23-Q23</f>
        <v>-2.931233949746991</v>
      </c>
      <c r="AF23" s="43">
        <f>D23</f>
        <v>20</v>
      </c>
      <c r="AG23" s="44">
        <f>E23</f>
        <v>11</v>
      </c>
      <c r="AH23" s="30">
        <f t="shared" si="12"/>
        <v>13.9375</v>
      </c>
      <c r="AI23" s="61">
        <f t="shared" si="22"/>
        <v>18.625</v>
      </c>
      <c r="AJ23" s="62">
        <f t="shared" si="23"/>
        <v>172.5</v>
      </c>
      <c r="AK23" s="61">
        <f t="shared" si="24"/>
        <v>175.4375</v>
      </c>
      <c r="AL23" s="61">
        <f t="shared" si="13"/>
        <v>2.9375</v>
      </c>
      <c r="AM23" s="63">
        <f t="shared" si="14"/>
        <v>1</v>
      </c>
      <c r="AN23" s="30">
        <f t="shared" si="15"/>
        <v>12.53670116701314</v>
      </c>
      <c r="AO23" s="61">
        <f t="shared" si="25"/>
        <v>18.28754204384142</v>
      </c>
      <c r="AP23" s="64">
        <f t="shared" si="26"/>
        <v>172.5</v>
      </c>
      <c r="AQ23" s="61">
        <f t="shared" si="27"/>
        <v>174.03670116701315</v>
      </c>
      <c r="AR23" s="61">
        <f t="shared" si="16"/>
        <v>1.536701167013149</v>
      </c>
      <c r="AS23" s="164">
        <f t="shared" si="17"/>
        <v>1</v>
      </c>
      <c r="AT23" s="167">
        <f t="shared" si="28"/>
        <v>0</v>
      </c>
    </row>
    <row r="24" spans="1:46">
      <c r="B24" s="20">
        <v>16</v>
      </c>
      <c r="C24" s="35"/>
      <c r="D24" s="36">
        <v>21</v>
      </c>
      <c r="E24" s="37">
        <f t="shared" si="29"/>
        <v>16</v>
      </c>
      <c r="F24" s="38">
        <f t="shared" si="4"/>
        <v>11</v>
      </c>
      <c r="G24" s="39">
        <f t="shared" si="8"/>
        <v>14.5</v>
      </c>
      <c r="H24" s="40">
        <f t="shared" si="9"/>
        <v>13</v>
      </c>
      <c r="I24" s="40">
        <f t="shared" si="10"/>
        <v>13.25</v>
      </c>
      <c r="J24" s="40">
        <f t="shared" si="18"/>
        <v>12.2</v>
      </c>
      <c r="K24" s="40">
        <f t="shared" si="19"/>
        <v>12.666666666666666</v>
      </c>
      <c r="L24" s="40">
        <f t="shared" si="20"/>
        <v>13.214285714285714</v>
      </c>
      <c r="M24" s="41">
        <f t="shared" si="21"/>
        <v>12.1875</v>
      </c>
      <c r="N24" s="39">
        <f t="shared" si="5"/>
        <v>12.459866108662483</v>
      </c>
      <c r="O24" s="40">
        <f t="shared" si="6"/>
        <v>13.265556488891578</v>
      </c>
      <c r="P24" s="40">
        <f t="shared" si="6"/>
        <v>13.417253886094768</v>
      </c>
      <c r="Q24" s="41">
        <f t="shared" si="6"/>
        <v>13.344987159797594</v>
      </c>
      <c r="R24" s="141"/>
      <c r="S24" s="149">
        <f t="shared" si="7"/>
        <v>5</v>
      </c>
      <c r="T24" s="146">
        <f>$E24-G24</f>
        <v>1.5</v>
      </c>
      <c r="U24" s="146">
        <f>$E24-H24</f>
        <v>3</v>
      </c>
      <c r="V24" s="147">
        <f>$E24-I24</f>
        <v>2.75</v>
      </c>
      <c r="W24" s="147">
        <f>$E24-J24</f>
        <v>3.8000000000000007</v>
      </c>
      <c r="X24" s="147">
        <f>$E24-K24</f>
        <v>3.3333333333333339</v>
      </c>
      <c r="Y24" s="147">
        <f>$E24-L24</f>
        <v>2.7857142857142865</v>
      </c>
      <c r="Z24" s="147">
        <f>$E24-M24</f>
        <v>3.8125</v>
      </c>
      <c r="AA24" s="147">
        <f>$E24-N24</f>
        <v>3.5401338913375167</v>
      </c>
      <c r="AB24" s="145">
        <f>$E24-O24</f>
        <v>2.734443511108422</v>
      </c>
      <c r="AC24" s="145">
        <f>$E24-P24</f>
        <v>2.5827461139052321</v>
      </c>
      <c r="AD24" s="65">
        <f>$E24-Q24</f>
        <v>2.6550128402024065</v>
      </c>
      <c r="AF24" s="43">
        <f>D24</f>
        <v>21</v>
      </c>
      <c r="AG24" s="44">
        <f>E24</f>
        <v>16</v>
      </c>
      <c r="AH24" s="30">
        <f t="shared" si="12"/>
        <v>12.1875</v>
      </c>
      <c r="AI24" s="61">
        <f t="shared" si="22"/>
        <v>9.25</v>
      </c>
      <c r="AJ24" s="62">
        <f t="shared" si="23"/>
        <v>188.5</v>
      </c>
      <c r="AK24" s="61">
        <f t="shared" si="24"/>
        <v>184.6875</v>
      </c>
      <c r="AL24" s="61">
        <f t="shared" si="13"/>
        <v>-3.8125</v>
      </c>
      <c r="AM24" s="63">
        <f t="shared" si="14"/>
        <v>0.76171875</v>
      </c>
      <c r="AN24" s="30">
        <f t="shared" si="15"/>
        <v>12.459866108662483</v>
      </c>
      <c r="AO24" s="61">
        <f t="shared" si="25"/>
        <v>10.923164941649334</v>
      </c>
      <c r="AP24" s="64">
        <f t="shared" si="26"/>
        <v>188.5</v>
      </c>
      <c r="AQ24" s="61">
        <f t="shared" si="27"/>
        <v>184.95986610866248</v>
      </c>
      <c r="AR24" s="61">
        <f t="shared" si="16"/>
        <v>-3.5401338913375184</v>
      </c>
      <c r="AS24" s="164">
        <f t="shared" si="17"/>
        <v>0.7787416317914051</v>
      </c>
      <c r="AT24" s="167">
        <f t="shared" si="28"/>
        <v>-1.7022881791405098E-2</v>
      </c>
    </row>
    <row r="25" spans="1:46">
      <c r="B25" s="20">
        <v>6</v>
      </c>
      <c r="C25" s="35"/>
      <c r="D25" s="36">
        <v>22</v>
      </c>
      <c r="E25" s="37">
        <f t="shared" si="29"/>
        <v>6</v>
      </c>
      <c r="F25" s="38">
        <f t="shared" si="4"/>
        <v>16</v>
      </c>
      <c r="G25" s="39">
        <f t="shared" si="8"/>
        <v>13.5</v>
      </c>
      <c r="H25" s="40">
        <f t="shared" si="9"/>
        <v>15</v>
      </c>
      <c r="I25" s="40">
        <f t="shared" si="10"/>
        <v>13.75</v>
      </c>
      <c r="J25" s="40">
        <f t="shared" si="18"/>
        <v>13.8</v>
      </c>
      <c r="K25" s="40">
        <f t="shared" si="19"/>
        <v>12.833333333333334</v>
      </c>
      <c r="L25" s="40">
        <f t="shared" si="20"/>
        <v>13.142857142857142</v>
      </c>
      <c r="M25" s="41">
        <f t="shared" si="21"/>
        <v>13.5625</v>
      </c>
      <c r="N25" s="39">
        <f t="shared" si="5"/>
        <v>12.636872803229359</v>
      </c>
      <c r="O25" s="40">
        <f t="shared" si="6"/>
        <v>13.539000840002419</v>
      </c>
      <c r="P25" s="40">
        <f t="shared" si="6"/>
        <v>13.804665803180553</v>
      </c>
      <c r="Q25" s="41">
        <f t="shared" si="6"/>
        <v>13.875989727838075</v>
      </c>
      <c r="R25" s="141"/>
      <c r="S25" s="149">
        <f t="shared" si="7"/>
        <v>-10</v>
      </c>
      <c r="T25" s="146">
        <f>$E25-G25</f>
        <v>-7.5</v>
      </c>
      <c r="U25" s="146">
        <f>$E25-H25</f>
        <v>-9</v>
      </c>
      <c r="V25" s="147">
        <f>$E25-I25</f>
        <v>-7.75</v>
      </c>
      <c r="W25" s="147">
        <f>$E25-J25</f>
        <v>-7.8000000000000007</v>
      </c>
      <c r="X25" s="147">
        <f>$E25-K25</f>
        <v>-6.8333333333333339</v>
      </c>
      <c r="Y25" s="147">
        <f>$E25-L25</f>
        <v>-7.1428571428571423</v>
      </c>
      <c r="Z25" s="147">
        <f>$E25-M25</f>
        <v>-7.5625</v>
      </c>
      <c r="AA25" s="147">
        <f>$E25-N25</f>
        <v>-6.6368728032293589</v>
      </c>
      <c r="AB25" s="145">
        <f>$E25-O25</f>
        <v>-7.5390008400024193</v>
      </c>
      <c r="AC25" s="145">
        <f>$E25-P25</f>
        <v>-7.8046658031805531</v>
      </c>
      <c r="AD25" s="65">
        <f>$E25-Q25</f>
        <v>-7.8759897278380748</v>
      </c>
      <c r="AF25" s="43">
        <f>D25</f>
        <v>22</v>
      </c>
      <c r="AG25" s="44">
        <f>E25</f>
        <v>6</v>
      </c>
      <c r="AH25" s="30">
        <f t="shared" si="12"/>
        <v>13.5625</v>
      </c>
      <c r="AI25" s="61">
        <f t="shared" si="22"/>
        <v>17.375</v>
      </c>
      <c r="AJ25" s="62">
        <f t="shared" si="23"/>
        <v>194.5</v>
      </c>
      <c r="AK25" s="61">
        <f t="shared" si="24"/>
        <v>202.0625</v>
      </c>
      <c r="AL25" s="61">
        <f t="shared" si="13"/>
        <v>7.5625</v>
      </c>
      <c r="AM25" s="63">
        <f t="shared" si="14"/>
        <v>1</v>
      </c>
      <c r="AN25" s="30">
        <f t="shared" si="15"/>
        <v>12.636872803229359</v>
      </c>
      <c r="AO25" s="61">
        <f t="shared" si="25"/>
        <v>16.177006694566877</v>
      </c>
      <c r="AP25" s="64">
        <f t="shared" si="26"/>
        <v>194.5</v>
      </c>
      <c r="AQ25" s="61">
        <f t="shared" si="27"/>
        <v>201.13687280322935</v>
      </c>
      <c r="AR25" s="61">
        <f t="shared" si="16"/>
        <v>6.6368728032293518</v>
      </c>
      <c r="AS25" s="164">
        <f t="shared" si="17"/>
        <v>1</v>
      </c>
      <c r="AT25" s="167">
        <f t="shared" si="28"/>
        <v>0</v>
      </c>
    </row>
    <row r="26" spans="1:46">
      <c r="B26" s="20">
        <v>9</v>
      </c>
      <c r="C26" s="35"/>
      <c r="D26" s="36">
        <v>23</v>
      </c>
      <c r="E26" s="37">
        <f t="shared" si="29"/>
        <v>9</v>
      </c>
      <c r="F26" s="38">
        <f t="shared" si="4"/>
        <v>6</v>
      </c>
      <c r="G26" s="39">
        <f t="shared" si="8"/>
        <v>11</v>
      </c>
      <c r="H26" s="40">
        <f t="shared" si="9"/>
        <v>11</v>
      </c>
      <c r="I26" s="40">
        <f t="shared" si="10"/>
        <v>12.75</v>
      </c>
      <c r="J26" s="40">
        <f t="shared" si="18"/>
        <v>12.2</v>
      </c>
      <c r="K26" s="40">
        <f t="shared" si="19"/>
        <v>12.5</v>
      </c>
      <c r="L26" s="40">
        <f t="shared" si="20"/>
        <v>11.857142857142858</v>
      </c>
      <c r="M26" s="41">
        <f t="shared" si="21"/>
        <v>12.25</v>
      </c>
      <c r="N26" s="39">
        <f t="shared" si="5"/>
        <v>12.305029163067891</v>
      </c>
      <c r="O26" s="40">
        <f t="shared" si="6"/>
        <v>12.785100756002178</v>
      </c>
      <c r="P26" s="40">
        <f t="shared" si="6"/>
        <v>12.63396593270347</v>
      </c>
      <c r="Q26" s="41">
        <f t="shared" si="6"/>
        <v>12.300791782270462</v>
      </c>
      <c r="R26" s="141"/>
      <c r="S26" s="149">
        <f t="shared" si="7"/>
        <v>3</v>
      </c>
      <c r="T26" s="146">
        <f>$E26-G26</f>
        <v>-2</v>
      </c>
      <c r="U26" s="146">
        <f>$E26-H26</f>
        <v>-2</v>
      </c>
      <c r="V26" s="147">
        <f>$E26-I26</f>
        <v>-3.75</v>
      </c>
      <c r="W26" s="147">
        <f>$E26-J26</f>
        <v>-3.1999999999999993</v>
      </c>
      <c r="X26" s="147">
        <f>$E26-K26</f>
        <v>-3.5</v>
      </c>
      <c r="Y26" s="147">
        <f>$E26-L26</f>
        <v>-2.8571428571428577</v>
      </c>
      <c r="Z26" s="147">
        <f>$E26-M26</f>
        <v>-3.25</v>
      </c>
      <c r="AA26" s="147">
        <f>$E26-N26</f>
        <v>-3.305029163067891</v>
      </c>
      <c r="AB26" s="145">
        <f>$E26-O26</f>
        <v>-3.7851007560021781</v>
      </c>
      <c r="AC26" s="145">
        <f>$E26-P26</f>
        <v>-3.6339659327034699</v>
      </c>
      <c r="AD26" s="65">
        <f>$E26-Q26</f>
        <v>-3.300791782270462</v>
      </c>
      <c r="AF26" s="43">
        <f>D26</f>
        <v>23</v>
      </c>
      <c r="AG26" s="44">
        <f>E26</f>
        <v>9</v>
      </c>
      <c r="AH26" s="30">
        <f t="shared" si="12"/>
        <v>12.25</v>
      </c>
      <c r="AI26" s="61">
        <f t="shared" si="22"/>
        <v>4.6875</v>
      </c>
      <c r="AJ26" s="62">
        <f t="shared" si="23"/>
        <v>203.5</v>
      </c>
      <c r="AK26" s="61">
        <f t="shared" si="24"/>
        <v>206.75</v>
      </c>
      <c r="AL26" s="61">
        <f t="shared" si="13"/>
        <v>3.25</v>
      </c>
      <c r="AM26" s="63">
        <f t="shared" si="14"/>
        <v>1</v>
      </c>
      <c r="AN26" s="30">
        <f t="shared" si="15"/>
        <v>12.305029163067891</v>
      </c>
      <c r="AO26" s="61">
        <f t="shared" si="25"/>
        <v>5.6681563598385392</v>
      </c>
      <c r="AP26" s="64">
        <f t="shared" si="26"/>
        <v>203.5</v>
      </c>
      <c r="AQ26" s="61">
        <f t="shared" si="27"/>
        <v>206.8050291630679</v>
      </c>
      <c r="AR26" s="61">
        <f t="shared" si="16"/>
        <v>3.3050291630678998</v>
      </c>
      <c r="AS26" s="164">
        <f t="shared" si="17"/>
        <v>1</v>
      </c>
      <c r="AT26" s="167">
        <f t="shared" si="28"/>
        <v>0</v>
      </c>
    </row>
    <row r="27" spans="1:46">
      <c r="B27" s="20">
        <v>30</v>
      </c>
      <c r="C27" s="35"/>
      <c r="D27" s="36">
        <v>24</v>
      </c>
      <c r="E27" s="37">
        <f t="shared" si="29"/>
        <v>30</v>
      </c>
      <c r="F27" s="38">
        <f t="shared" si="4"/>
        <v>9</v>
      </c>
      <c r="G27" s="39">
        <f t="shared" si="8"/>
        <v>7.5</v>
      </c>
      <c r="H27" s="40">
        <f t="shared" si="9"/>
        <v>10.333333333333334</v>
      </c>
      <c r="I27" s="40">
        <f t="shared" si="10"/>
        <v>10.5</v>
      </c>
      <c r="J27" s="40">
        <f t="shared" si="18"/>
        <v>12</v>
      </c>
      <c r="K27" s="40">
        <f t="shared" si="19"/>
        <v>11.666666666666666</v>
      </c>
      <c r="L27" s="40">
        <f t="shared" si="20"/>
        <v>12</v>
      </c>
      <c r="M27" s="41">
        <f t="shared" si="21"/>
        <v>11.5</v>
      </c>
      <c r="N27" s="39">
        <f t="shared" si="5"/>
        <v>12.139777704914495</v>
      </c>
      <c r="O27" s="40">
        <f t="shared" si="6"/>
        <v>12.40659068040196</v>
      </c>
      <c r="P27" s="40">
        <f t="shared" si="6"/>
        <v>12.088871042797949</v>
      </c>
      <c r="Q27" s="41">
        <f t="shared" si="6"/>
        <v>11.640633425816372</v>
      </c>
      <c r="R27" s="141"/>
      <c r="S27" s="149">
        <f t="shared" si="7"/>
        <v>21</v>
      </c>
      <c r="T27" s="146">
        <f>$E27-G27</f>
        <v>22.5</v>
      </c>
      <c r="U27" s="146">
        <f>$E27-H27</f>
        <v>19.666666666666664</v>
      </c>
      <c r="V27" s="147">
        <f>$E27-I27</f>
        <v>19.5</v>
      </c>
      <c r="W27" s="147">
        <f>$E27-J27</f>
        <v>18</v>
      </c>
      <c r="X27" s="147">
        <f>$E27-K27</f>
        <v>18.333333333333336</v>
      </c>
      <c r="Y27" s="147">
        <f>$E27-L27</f>
        <v>18</v>
      </c>
      <c r="Z27" s="147">
        <f>$E27-M27</f>
        <v>18.5</v>
      </c>
      <c r="AA27" s="147">
        <f>$E27-N27</f>
        <v>17.860222295085507</v>
      </c>
      <c r="AB27" s="145">
        <f>$E27-O27</f>
        <v>17.593409319598038</v>
      </c>
      <c r="AC27" s="145">
        <f>$E27-P27</f>
        <v>17.911128957202052</v>
      </c>
      <c r="AD27" s="65">
        <f>$E27-Q27</f>
        <v>18.359366574183628</v>
      </c>
      <c r="AF27" s="43">
        <f>D27</f>
        <v>24</v>
      </c>
      <c r="AG27" s="44">
        <f>E27</f>
        <v>30</v>
      </c>
      <c r="AH27" s="30">
        <f t="shared" si="12"/>
        <v>11.5</v>
      </c>
      <c r="AI27" s="61">
        <f t="shared" si="22"/>
        <v>8.25</v>
      </c>
      <c r="AJ27" s="62">
        <f t="shared" si="23"/>
        <v>233.5</v>
      </c>
      <c r="AK27" s="61">
        <f t="shared" si="24"/>
        <v>215</v>
      </c>
      <c r="AL27" s="61">
        <f t="shared" si="13"/>
        <v>-18.5</v>
      </c>
      <c r="AM27" s="63">
        <f t="shared" si="14"/>
        <v>0.38333333333333336</v>
      </c>
      <c r="AN27" s="30">
        <f t="shared" si="15"/>
        <v>12.139777704914495</v>
      </c>
      <c r="AO27" s="61">
        <f t="shared" si="25"/>
        <v>8.8347485418465954</v>
      </c>
      <c r="AP27" s="64">
        <f t="shared" si="26"/>
        <v>233.5</v>
      </c>
      <c r="AQ27" s="61">
        <f t="shared" si="27"/>
        <v>215.63977770491451</v>
      </c>
      <c r="AR27" s="61">
        <f t="shared" si="16"/>
        <v>-17.860222295085492</v>
      </c>
      <c r="AS27" s="164">
        <f t="shared" si="17"/>
        <v>0.40465925683048359</v>
      </c>
      <c r="AT27" s="167">
        <f t="shared" si="28"/>
        <v>-2.1325923497150234E-2</v>
      </c>
    </row>
    <row r="28" spans="1:46">
      <c r="B28" s="20">
        <v>14</v>
      </c>
      <c r="C28" s="35"/>
      <c r="D28" s="36">
        <v>25</v>
      </c>
      <c r="E28" s="37">
        <f t="shared" si="29"/>
        <v>14</v>
      </c>
      <c r="F28" s="38">
        <f t="shared" si="4"/>
        <v>30</v>
      </c>
      <c r="G28" s="39">
        <f t="shared" si="8"/>
        <v>19.5</v>
      </c>
      <c r="H28" s="40">
        <f t="shared" si="9"/>
        <v>15</v>
      </c>
      <c r="I28" s="40">
        <f t="shared" si="10"/>
        <v>15.25</v>
      </c>
      <c r="J28" s="40">
        <f t="shared" si="18"/>
        <v>14.4</v>
      </c>
      <c r="K28" s="40">
        <f t="shared" si="19"/>
        <v>15</v>
      </c>
      <c r="L28" s="40">
        <f t="shared" si="20"/>
        <v>14.285714285714286</v>
      </c>
      <c r="M28" s="41">
        <f t="shared" si="21"/>
        <v>14.25</v>
      </c>
      <c r="N28" s="39">
        <f t="shared" si="5"/>
        <v>13.03278881966877</v>
      </c>
      <c r="O28" s="40">
        <f t="shared" si="6"/>
        <v>14.165931612361764</v>
      </c>
      <c r="P28" s="40">
        <f t="shared" si="6"/>
        <v>14.775540386378257</v>
      </c>
      <c r="Q28" s="41">
        <f t="shared" si="6"/>
        <v>15.312506740653097</v>
      </c>
      <c r="R28" s="141"/>
      <c r="S28" s="149">
        <f t="shared" si="7"/>
        <v>-16</v>
      </c>
      <c r="T28" s="146">
        <f>$E28-G28</f>
        <v>-5.5</v>
      </c>
      <c r="U28" s="146">
        <f>$E28-H28</f>
        <v>-1</v>
      </c>
      <c r="V28" s="147">
        <f>$E28-I28</f>
        <v>-1.25</v>
      </c>
      <c r="W28" s="147">
        <f>$E28-J28</f>
        <v>-0.40000000000000036</v>
      </c>
      <c r="X28" s="147">
        <f>$E28-K28</f>
        <v>-1</v>
      </c>
      <c r="Y28" s="147">
        <f>$E28-L28</f>
        <v>-0.28571428571428648</v>
      </c>
      <c r="Z28" s="147">
        <f>$E28-M28</f>
        <v>-0.25</v>
      </c>
      <c r="AA28" s="147">
        <f>$E28-N28</f>
        <v>0.96721118033122977</v>
      </c>
      <c r="AB28" s="145">
        <f>$E28-O28</f>
        <v>-0.16593161236176357</v>
      </c>
      <c r="AC28" s="145">
        <f>$E28-P28</f>
        <v>-0.77554038637825684</v>
      </c>
      <c r="AD28" s="65">
        <f>$E28-Q28</f>
        <v>-1.312506740653097</v>
      </c>
      <c r="AF28" s="43">
        <f>D28</f>
        <v>25</v>
      </c>
      <c r="AG28" s="44">
        <f>E28</f>
        <v>14</v>
      </c>
      <c r="AH28" s="30">
        <f t="shared" si="12"/>
        <v>14.25</v>
      </c>
      <c r="AI28" s="61">
        <f t="shared" si="22"/>
        <v>32.75</v>
      </c>
      <c r="AJ28" s="62">
        <f t="shared" si="23"/>
        <v>247.5</v>
      </c>
      <c r="AK28" s="61">
        <f t="shared" si="24"/>
        <v>247.75</v>
      </c>
      <c r="AL28" s="61">
        <f t="shared" si="13"/>
        <v>0.25</v>
      </c>
      <c r="AM28" s="63">
        <f t="shared" si="14"/>
        <v>1</v>
      </c>
      <c r="AN28" s="30">
        <f t="shared" si="15"/>
        <v>13.03278881966877</v>
      </c>
      <c r="AO28" s="61">
        <f t="shared" si="25"/>
        <v>30.893011114754263</v>
      </c>
      <c r="AP28" s="64">
        <f t="shared" si="26"/>
        <v>247.5</v>
      </c>
      <c r="AQ28" s="61">
        <f t="shared" si="27"/>
        <v>246.53278881966878</v>
      </c>
      <c r="AR28" s="61">
        <f t="shared" si="16"/>
        <v>-0.96721118033121911</v>
      </c>
      <c r="AS28" s="164">
        <f t="shared" si="17"/>
        <v>0.93091348711919863</v>
      </c>
      <c r="AT28" s="167">
        <f t="shared" si="28"/>
        <v>6.9086512880801365E-2</v>
      </c>
    </row>
    <row r="29" spans="1:46" ht="15" thickBot="1">
      <c r="B29" s="20">
        <v>5</v>
      </c>
      <c r="C29" s="49"/>
      <c r="D29" s="66">
        <v>26</v>
      </c>
      <c r="E29" s="67">
        <f t="shared" si="29"/>
        <v>5</v>
      </c>
      <c r="F29" s="68">
        <f t="shared" si="4"/>
        <v>14</v>
      </c>
      <c r="G29" s="69">
        <f t="shared" si="8"/>
        <v>22</v>
      </c>
      <c r="H29" s="70">
        <f t="shared" si="9"/>
        <v>17.666666666666668</v>
      </c>
      <c r="I29" s="70">
        <f t="shared" si="10"/>
        <v>14.75</v>
      </c>
      <c r="J29" s="70">
        <f t="shared" si="18"/>
        <v>15</v>
      </c>
      <c r="K29" s="70">
        <f t="shared" si="19"/>
        <v>14.333333333333334</v>
      </c>
      <c r="L29" s="70">
        <f t="shared" si="20"/>
        <v>14.857142857142858</v>
      </c>
      <c r="M29" s="71">
        <f t="shared" si="21"/>
        <v>14.25</v>
      </c>
      <c r="N29" s="69">
        <f t="shared" si="5"/>
        <v>13.08114937868533</v>
      </c>
      <c r="O29" s="70">
        <f t="shared" si="6"/>
        <v>14.149338451125589</v>
      </c>
      <c r="P29" s="70">
        <f t="shared" si="6"/>
        <v>14.659209328421518</v>
      </c>
      <c r="Q29" s="71">
        <f t="shared" si="6"/>
        <v>15.050005392522479</v>
      </c>
      <c r="R29" s="141"/>
      <c r="S29" s="149">
        <f t="shared" si="7"/>
        <v>-9</v>
      </c>
      <c r="T29" s="146">
        <f>$E29-G29</f>
        <v>-17</v>
      </c>
      <c r="U29" s="146">
        <f>$E29-H29</f>
        <v>-12.666666666666668</v>
      </c>
      <c r="V29" s="147">
        <f>$E29-I29</f>
        <v>-9.75</v>
      </c>
      <c r="W29" s="147">
        <f>$E29-J29</f>
        <v>-10</v>
      </c>
      <c r="X29" s="147">
        <f>$E29-K29</f>
        <v>-9.3333333333333339</v>
      </c>
      <c r="Y29" s="147">
        <f>$E29-L29</f>
        <v>-9.8571428571428577</v>
      </c>
      <c r="Z29" s="147">
        <f>$E29-M29</f>
        <v>-9.25</v>
      </c>
      <c r="AA29" s="147">
        <f>$E29-N29</f>
        <v>-8.0811493786853301</v>
      </c>
      <c r="AB29" s="145">
        <f>$E29-O29</f>
        <v>-9.1493384511255886</v>
      </c>
      <c r="AC29" s="145">
        <f>$E29-P29</f>
        <v>-9.6592093284215181</v>
      </c>
      <c r="AD29" s="65">
        <f>$E29-Q29</f>
        <v>-10.050005392522479</v>
      </c>
      <c r="AF29" s="72">
        <f>D29</f>
        <v>26</v>
      </c>
      <c r="AG29" s="73">
        <f>E29</f>
        <v>5</v>
      </c>
      <c r="AH29" s="30">
        <f t="shared" si="12"/>
        <v>14.25</v>
      </c>
      <c r="AI29" s="91">
        <f t="shared" si="22"/>
        <v>14</v>
      </c>
      <c r="AJ29" s="90">
        <f t="shared" si="23"/>
        <v>252.5</v>
      </c>
      <c r="AK29" s="91">
        <f t="shared" si="24"/>
        <v>261.75</v>
      </c>
      <c r="AL29" s="91">
        <f t="shared" si="13"/>
        <v>9.25</v>
      </c>
      <c r="AM29" s="131">
        <f t="shared" si="14"/>
        <v>1</v>
      </c>
      <c r="AN29" s="30">
        <f t="shared" si="15"/>
        <v>13.08114937868533</v>
      </c>
      <c r="AO29" s="91">
        <f t="shared" si="25"/>
        <v>14.048360559016549</v>
      </c>
      <c r="AP29" s="132">
        <f t="shared" si="26"/>
        <v>252.5</v>
      </c>
      <c r="AQ29" s="91">
        <f t="shared" si="27"/>
        <v>260.58114937868532</v>
      </c>
      <c r="AR29" s="91">
        <f t="shared" si="16"/>
        <v>8.0811493786853248</v>
      </c>
      <c r="AS29" s="165">
        <f t="shared" si="17"/>
        <v>1</v>
      </c>
      <c r="AT29" s="168">
        <f t="shared" si="28"/>
        <v>0</v>
      </c>
    </row>
    <row r="30" spans="1:46" ht="15" thickBot="1">
      <c r="B30" s="20">
        <v>5</v>
      </c>
      <c r="C30" s="75"/>
      <c r="D30" s="76">
        <v>27</v>
      </c>
      <c r="E30" s="77">
        <f t="shared" si="29"/>
        <v>5</v>
      </c>
      <c r="F30" s="78">
        <f t="shared" si="4"/>
        <v>5</v>
      </c>
      <c r="G30" s="79">
        <f t="shared" si="8"/>
        <v>9.5</v>
      </c>
      <c r="H30" s="26">
        <f t="shared" si="9"/>
        <v>16.333333333333332</v>
      </c>
      <c r="I30" s="26">
        <f t="shared" si="10"/>
        <v>14.5</v>
      </c>
      <c r="J30" s="26">
        <f t="shared" si="18"/>
        <v>12.8</v>
      </c>
      <c r="K30" s="26">
        <f t="shared" si="19"/>
        <v>13.333333333333334</v>
      </c>
      <c r="L30" s="26">
        <f t="shared" si="20"/>
        <v>13</v>
      </c>
      <c r="M30" s="80">
        <f t="shared" si="21"/>
        <v>13.625</v>
      </c>
      <c r="N30" s="26">
        <f t="shared" si="5"/>
        <v>12.677091909751063</v>
      </c>
      <c r="O30" s="26">
        <f t="shared" si="6"/>
        <v>13.23440460601303</v>
      </c>
      <c r="P30" s="26">
        <f t="shared" si="6"/>
        <v>13.210327929158289</v>
      </c>
      <c r="Q30" s="80">
        <f t="shared" si="6"/>
        <v>13.040004314017985</v>
      </c>
      <c r="R30" s="141"/>
      <c r="S30" s="149">
        <f t="shared" si="7"/>
        <v>0</v>
      </c>
      <c r="T30" s="146">
        <f>$E30-G30</f>
        <v>-4.5</v>
      </c>
      <c r="U30" s="146">
        <f>$E30-H30</f>
        <v>-11.333333333333332</v>
      </c>
      <c r="V30" s="147">
        <f>$E30-I30</f>
        <v>-9.5</v>
      </c>
      <c r="W30" s="147">
        <f>$E30-J30</f>
        <v>-7.8000000000000007</v>
      </c>
      <c r="X30" s="147">
        <f>$E30-K30</f>
        <v>-8.3333333333333339</v>
      </c>
      <c r="Y30" s="147">
        <f>$E30-L30</f>
        <v>-8</v>
      </c>
      <c r="Z30" s="147">
        <f>$E30-M30</f>
        <v>-8.625</v>
      </c>
      <c r="AA30" s="147">
        <f>$E30-N30</f>
        <v>-7.6770919097510628</v>
      </c>
      <c r="AB30" s="145">
        <f>$E30-O30</f>
        <v>-8.2344046060130296</v>
      </c>
      <c r="AC30" s="145">
        <f>$E30-P30</f>
        <v>-8.2103279291582894</v>
      </c>
      <c r="AD30" s="65">
        <f>$E30-Q30</f>
        <v>-8.0400043140179847</v>
      </c>
      <c r="AI30" s="81"/>
      <c r="AJ30" s="81"/>
      <c r="AK30" s="82"/>
      <c r="AL30" s="83" t="s">
        <v>39</v>
      </c>
      <c r="AM30" s="84">
        <f>SUMPRODUCT((E13:E29)*(AM13:AM29))/AJ29</f>
        <v>0.74331683168316831</v>
      </c>
      <c r="AN30" s="133"/>
      <c r="AO30" s="81"/>
      <c r="AP30" s="81"/>
      <c r="AQ30" s="81"/>
      <c r="AR30" s="83" t="s">
        <v>39</v>
      </c>
      <c r="AS30" s="84">
        <f>SUMPRODUCT((E13:E29)*(AS13:AS29))/AJ29</f>
        <v>0.69264455057640861</v>
      </c>
    </row>
    <row r="31" spans="1:46">
      <c r="B31" s="20">
        <v>11</v>
      </c>
      <c r="C31" s="75"/>
      <c r="D31" s="85">
        <v>28</v>
      </c>
      <c r="E31" s="62">
        <f t="shared" si="29"/>
        <v>11</v>
      </c>
      <c r="F31" s="61">
        <f t="shared" si="4"/>
        <v>5</v>
      </c>
      <c r="G31" s="86">
        <f t="shared" si="8"/>
        <v>5</v>
      </c>
      <c r="H31" s="40">
        <f t="shared" si="9"/>
        <v>8</v>
      </c>
      <c r="I31" s="40">
        <f t="shared" si="10"/>
        <v>13.5</v>
      </c>
      <c r="J31" s="40">
        <f t="shared" si="18"/>
        <v>12.6</v>
      </c>
      <c r="K31" s="40">
        <f t="shared" si="19"/>
        <v>11.5</v>
      </c>
      <c r="L31" s="40">
        <f t="shared" si="20"/>
        <v>12.142857142857142</v>
      </c>
      <c r="M31" s="87">
        <f t="shared" si="21"/>
        <v>12</v>
      </c>
      <c r="N31" s="40">
        <f t="shared" si="5"/>
        <v>12.293237314263509</v>
      </c>
      <c r="O31" s="40">
        <f t="shared" si="6"/>
        <v>12.410964145411727</v>
      </c>
      <c r="P31" s="40">
        <f t="shared" si="6"/>
        <v>11.978778739784545</v>
      </c>
      <c r="Q31" s="87">
        <f t="shared" si="6"/>
        <v>11.432003451214388</v>
      </c>
      <c r="R31" s="141"/>
      <c r="S31" s="149">
        <f t="shared" si="7"/>
        <v>6</v>
      </c>
      <c r="T31" s="146">
        <f>$E31-G31</f>
        <v>6</v>
      </c>
      <c r="U31" s="146">
        <f>$E31-H31</f>
        <v>3</v>
      </c>
      <c r="V31" s="147">
        <f>$E31-I31</f>
        <v>-2.5</v>
      </c>
      <c r="W31" s="147">
        <f>$E31-J31</f>
        <v>-1.5999999999999996</v>
      </c>
      <c r="X31" s="147">
        <f>$E31-K31</f>
        <v>-0.5</v>
      </c>
      <c r="Y31" s="147">
        <f>$E31-L31</f>
        <v>-1.1428571428571423</v>
      </c>
      <c r="Z31" s="147">
        <f>$E31-M31</f>
        <v>-1</v>
      </c>
      <c r="AA31" s="147">
        <f>$E31-N31</f>
        <v>-1.293237314263509</v>
      </c>
      <c r="AB31" s="145">
        <f>$E31-O31</f>
        <v>-1.410964145411727</v>
      </c>
      <c r="AC31" s="145">
        <f>$E31-P31</f>
        <v>-0.97877873978454488</v>
      </c>
      <c r="AD31" s="65">
        <f>$E31-Q31</f>
        <v>-0.43200345121438843</v>
      </c>
      <c r="AI31" s="81"/>
      <c r="AJ31" s="81"/>
      <c r="AK31" s="81"/>
      <c r="AL31" s="81"/>
      <c r="AM31" s="88"/>
      <c r="AN31" s="88"/>
      <c r="AO31" s="81"/>
      <c r="AP31" s="81"/>
      <c r="AQ31" s="81"/>
      <c r="AR31" s="81"/>
      <c r="AS31" s="88"/>
    </row>
    <row r="32" spans="1:46">
      <c r="B32" s="20">
        <v>68</v>
      </c>
      <c r="C32" s="75"/>
      <c r="D32" s="85">
        <v>29</v>
      </c>
      <c r="E32" s="62">
        <f t="shared" si="29"/>
        <v>68</v>
      </c>
      <c r="F32" s="61">
        <f t="shared" si="4"/>
        <v>11</v>
      </c>
      <c r="G32" s="86">
        <f t="shared" si="8"/>
        <v>8</v>
      </c>
      <c r="H32" s="40">
        <f t="shared" si="9"/>
        <v>7</v>
      </c>
      <c r="I32" s="40">
        <f t="shared" si="10"/>
        <v>8.75</v>
      </c>
      <c r="J32" s="40">
        <f t="shared" si="18"/>
        <v>13</v>
      </c>
      <c r="K32" s="40">
        <f t="shared" si="19"/>
        <v>12.333333333333334</v>
      </c>
      <c r="L32" s="40">
        <f t="shared" si="20"/>
        <v>11.428571428571429</v>
      </c>
      <c r="M32" s="87">
        <f t="shared" si="21"/>
        <v>12</v>
      </c>
      <c r="N32" s="40">
        <f t="shared" si="5"/>
        <v>12.228575448550334</v>
      </c>
      <c r="O32" s="40">
        <f t="shared" si="6"/>
        <v>12.269867730870555</v>
      </c>
      <c r="P32" s="40">
        <f t="shared" si="6"/>
        <v>11.831961928816863</v>
      </c>
      <c r="Q32" s="87">
        <f t="shared" si="6"/>
        <v>11.345602760971513</v>
      </c>
      <c r="R32" s="141"/>
      <c r="S32" s="149">
        <f t="shared" si="7"/>
        <v>57</v>
      </c>
      <c r="T32" s="146">
        <f>$E32-G32</f>
        <v>60</v>
      </c>
      <c r="U32" s="146">
        <f>$E32-H32</f>
        <v>61</v>
      </c>
      <c r="V32" s="147">
        <f>$E32-I32</f>
        <v>59.25</v>
      </c>
      <c r="W32" s="147">
        <f>$E32-J32</f>
        <v>55</v>
      </c>
      <c r="X32" s="147">
        <f>$E32-K32</f>
        <v>55.666666666666664</v>
      </c>
      <c r="Y32" s="147">
        <f>$E32-L32</f>
        <v>56.571428571428569</v>
      </c>
      <c r="Z32" s="147">
        <f>$E32-M32</f>
        <v>56</v>
      </c>
      <c r="AA32" s="147">
        <f>$E32-N32</f>
        <v>55.77142455144967</v>
      </c>
      <c r="AB32" s="145">
        <f>$E32-O32</f>
        <v>55.730132269129442</v>
      </c>
      <c r="AC32" s="145">
        <f>$E32-P32</f>
        <v>56.168038071183133</v>
      </c>
      <c r="AD32" s="65">
        <f>$E32-Q32</f>
        <v>56.654397239028484</v>
      </c>
      <c r="AI32" s="81"/>
      <c r="AJ32" s="81"/>
      <c r="AK32" s="81"/>
      <c r="AL32" s="81"/>
      <c r="AM32" s="88"/>
      <c r="AN32" s="88"/>
      <c r="AO32" s="81"/>
      <c r="AP32" s="81"/>
      <c r="AQ32" s="81"/>
      <c r="AR32" s="81"/>
      <c r="AS32" s="88"/>
    </row>
    <row r="33" spans="2:45">
      <c r="B33" s="20">
        <v>44</v>
      </c>
      <c r="C33" s="75"/>
      <c r="D33" s="85">
        <v>30</v>
      </c>
      <c r="E33" s="62">
        <f t="shared" si="29"/>
        <v>44</v>
      </c>
      <c r="F33" s="61">
        <f t="shared" si="4"/>
        <v>68</v>
      </c>
      <c r="G33" s="86">
        <f t="shared" si="8"/>
        <v>39.5</v>
      </c>
      <c r="H33" s="40">
        <f t="shared" si="9"/>
        <v>28</v>
      </c>
      <c r="I33" s="40">
        <f t="shared" si="10"/>
        <v>22.25</v>
      </c>
      <c r="J33" s="40">
        <f t="shared" si="18"/>
        <v>20.6</v>
      </c>
      <c r="K33" s="40">
        <f t="shared" si="19"/>
        <v>22.166666666666668</v>
      </c>
      <c r="L33" s="40">
        <f t="shared" si="20"/>
        <v>20.285714285714285</v>
      </c>
      <c r="M33" s="87">
        <f t="shared" si="21"/>
        <v>18.5</v>
      </c>
      <c r="N33" s="40">
        <f t="shared" si="5"/>
        <v>15.017146676122817</v>
      </c>
      <c r="O33" s="40">
        <f t="shared" si="6"/>
        <v>17.8428809577835</v>
      </c>
      <c r="P33" s="40">
        <f t="shared" si="6"/>
        <v>20.257167639494334</v>
      </c>
      <c r="Q33" s="87">
        <f t="shared" si="6"/>
        <v>22.676482208777212</v>
      </c>
      <c r="R33" s="141"/>
      <c r="S33" s="149">
        <f t="shared" si="7"/>
        <v>-24</v>
      </c>
      <c r="T33" s="146">
        <f>$E33-G33</f>
        <v>4.5</v>
      </c>
      <c r="U33" s="146">
        <f>$E33-H33</f>
        <v>16</v>
      </c>
      <c r="V33" s="147">
        <f>$E33-I33</f>
        <v>21.75</v>
      </c>
      <c r="W33" s="147">
        <f>$E33-J33</f>
        <v>23.4</v>
      </c>
      <c r="X33" s="147">
        <f>$E33-K33</f>
        <v>21.833333333333332</v>
      </c>
      <c r="Y33" s="147">
        <f>$E33-L33</f>
        <v>23.714285714285715</v>
      </c>
      <c r="Z33" s="147">
        <f>$E33-M33</f>
        <v>25.5</v>
      </c>
      <c r="AA33" s="147">
        <f>$E33-N33</f>
        <v>28.982853323877183</v>
      </c>
      <c r="AB33" s="145">
        <f>$E33-O33</f>
        <v>26.1571190422165</v>
      </c>
      <c r="AC33" s="145">
        <f>$E33-P33</f>
        <v>23.742832360505666</v>
      </c>
      <c r="AD33" s="65">
        <f>$E33-Q33</f>
        <v>21.323517791222788</v>
      </c>
      <c r="AI33" s="81"/>
      <c r="AJ33" s="81"/>
      <c r="AK33" s="81"/>
      <c r="AL33" s="81"/>
      <c r="AM33" s="88"/>
      <c r="AN33" s="88"/>
      <c r="AO33" s="81"/>
      <c r="AP33" s="81"/>
      <c r="AQ33" s="81"/>
      <c r="AR33" s="81"/>
      <c r="AS33" s="88"/>
    </row>
    <row r="34" spans="2:45">
      <c r="B34" s="20">
        <v>51</v>
      </c>
      <c r="C34" s="75"/>
      <c r="D34" s="85">
        <v>31</v>
      </c>
      <c r="E34" s="62">
        <f t="shared" si="29"/>
        <v>51</v>
      </c>
      <c r="F34" s="61">
        <f t="shared" si="4"/>
        <v>44</v>
      </c>
      <c r="G34" s="86">
        <f t="shared" si="8"/>
        <v>56</v>
      </c>
      <c r="H34" s="40">
        <f t="shared" si="9"/>
        <v>41</v>
      </c>
      <c r="I34" s="40">
        <f t="shared" si="10"/>
        <v>32</v>
      </c>
      <c r="J34" s="40">
        <f t="shared" si="18"/>
        <v>26.6</v>
      </c>
      <c r="K34" s="40">
        <f t="shared" si="19"/>
        <v>24.5</v>
      </c>
      <c r="L34" s="40">
        <f t="shared" si="20"/>
        <v>25.285714285714285</v>
      </c>
      <c r="M34" s="87">
        <f t="shared" si="21"/>
        <v>23.25</v>
      </c>
      <c r="N34" s="40">
        <f t="shared" si="5"/>
        <v>16.466289342316674</v>
      </c>
      <c r="O34" s="40">
        <f t="shared" si="6"/>
        <v>20.458592862005148</v>
      </c>
      <c r="P34" s="40">
        <f t="shared" si="6"/>
        <v>23.818592493570186</v>
      </c>
      <c r="Q34" s="87">
        <f t="shared" si="6"/>
        <v>26.941185767021771</v>
      </c>
      <c r="R34" s="141"/>
      <c r="S34" s="149">
        <f t="shared" si="7"/>
        <v>7</v>
      </c>
      <c r="T34" s="146">
        <f>$E34-G34</f>
        <v>-5</v>
      </c>
      <c r="U34" s="146">
        <f>$E34-H34</f>
        <v>10</v>
      </c>
      <c r="V34" s="147">
        <f>$E34-I34</f>
        <v>19</v>
      </c>
      <c r="W34" s="147">
        <f>$E34-J34</f>
        <v>24.4</v>
      </c>
      <c r="X34" s="147">
        <f>$E34-K34</f>
        <v>26.5</v>
      </c>
      <c r="Y34" s="147">
        <f>$E34-L34</f>
        <v>25.714285714285715</v>
      </c>
      <c r="Z34" s="147">
        <f>$E34-M34</f>
        <v>27.75</v>
      </c>
      <c r="AA34" s="147">
        <f>$E34-N34</f>
        <v>34.533710657683329</v>
      </c>
      <c r="AB34" s="145">
        <f>$E34-O34</f>
        <v>30.541407137994852</v>
      </c>
      <c r="AC34" s="145">
        <f>$E34-P34</f>
        <v>27.181407506429814</v>
      </c>
      <c r="AD34" s="65">
        <f>$E34-Q34</f>
        <v>24.058814232978229</v>
      </c>
      <c r="AI34" s="81"/>
      <c r="AJ34" s="81"/>
      <c r="AK34" s="81"/>
      <c r="AL34" s="81"/>
      <c r="AM34" s="88"/>
      <c r="AN34" s="88"/>
      <c r="AO34" s="81"/>
      <c r="AP34" s="81"/>
      <c r="AQ34" s="81"/>
      <c r="AR34" s="81"/>
      <c r="AS34" s="88"/>
    </row>
    <row r="35" spans="2:45">
      <c r="B35" s="20">
        <v>48</v>
      </c>
      <c r="C35" s="75"/>
      <c r="D35" s="85">
        <v>32</v>
      </c>
      <c r="E35" s="62">
        <f t="shared" si="29"/>
        <v>48</v>
      </c>
      <c r="F35" s="61">
        <f t="shared" si="4"/>
        <v>51</v>
      </c>
      <c r="G35" s="86">
        <f t="shared" si="8"/>
        <v>47.5</v>
      </c>
      <c r="H35" s="40">
        <f t="shared" si="9"/>
        <v>54.333333333333336</v>
      </c>
      <c r="I35" s="40">
        <f t="shared" si="10"/>
        <v>43.5</v>
      </c>
      <c r="J35" s="40">
        <f t="shared" si="18"/>
        <v>35.799999999999997</v>
      </c>
      <c r="K35" s="40">
        <f t="shared" si="19"/>
        <v>30.666666666666668</v>
      </c>
      <c r="L35" s="40">
        <f t="shared" si="20"/>
        <v>28.285714285714285</v>
      </c>
      <c r="M35" s="87">
        <f t="shared" si="21"/>
        <v>28.5</v>
      </c>
      <c r="N35" s="40">
        <f t="shared" si="5"/>
        <v>18.192974875200839</v>
      </c>
      <c r="O35" s="40">
        <f t="shared" si="6"/>
        <v>23.512733575804635</v>
      </c>
      <c r="P35" s="40">
        <f t="shared" si="6"/>
        <v>27.895803619534657</v>
      </c>
      <c r="Q35" s="87">
        <f t="shared" si="6"/>
        <v>31.75294861361742</v>
      </c>
      <c r="R35" s="141"/>
      <c r="S35" s="149">
        <f t="shared" si="7"/>
        <v>-3</v>
      </c>
      <c r="T35" s="146">
        <f>$E35-G35</f>
        <v>0.5</v>
      </c>
      <c r="U35" s="146">
        <f>$E35-H35</f>
        <v>-6.3333333333333357</v>
      </c>
      <c r="V35" s="147">
        <f>$E35-I35</f>
        <v>4.5</v>
      </c>
      <c r="W35" s="147">
        <f>$E35-J35</f>
        <v>12.200000000000003</v>
      </c>
      <c r="X35" s="147">
        <f>$E35-K35</f>
        <v>17.333333333333332</v>
      </c>
      <c r="Y35" s="147">
        <f>$E35-L35</f>
        <v>19.714285714285715</v>
      </c>
      <c r="Z35" s="147">
        <f>$E35-M35</f>
        <v>19.5</v>
      </c>
      <c r="AA35" s="147">
        <f>$E35-N35</f>
        <v>29.807025124799161</v>
      </c>
      <c r="AB35" s="145">
        <f>$E35-O35</f>
        <v>24.487266424195365</v>
      </c>
      <c r="AC35" s="145">
        <f>$E35-P35</f>
        <v>20.104196380465343</v>
      </c>
      <c r="AD35" s="65">
        <f>$E35-Q35</f>
        <v>16.24705138638258</v>
      </c>
    </row>
    <row r="36" spans="2:45">
      <c r="B36" s="20">
        <v>99</v>
      </c>
      <c r="C36" s="75"/>
      <c r="D36" s="85">
        <v>33</v>
      </c>
      <c r="E36" s="62">
        <f t="shared" si="29"/>
        <v>99</v>
      </c>
      <c r="F36" s="61">
        <f t="shared" si="4"/>
        <v>48</v>
      </c>
      <c r="G36" s="86">
        <f t="shared" si="8"/>
        <v>49.5</v>
      </c>
      <c r="H36" s="40">
        <f t="shared" si="9"/>
        <v>47.666666666666664</v>
      </c>
      <c r="I36" s="40">
        <f t="shared" si="10"/>
        <v>52.75</v>
      </c>
      <c r="J36" s="40">
        <f t="shared" si="18"/>
        <v>44.4</v>
      </c>
      <c r="K36" s="40">
        <f t="shared" si="19"/>
        <v>37.833333333333336</v>
      </c>
      <c r="L36" s="40">
        <f t="shared" si="20"/>
        <v>33.142857142857146</v>
      </c>
      <c r="M36" s="87">
        <f t="shared" si="21"/>
        <v>30.75</v>
      </c>
      <c r="N36" s="40">
        <f t="shared" si="5"/>
        <v>19.683326131440793</v>
      </c>
      <c r="O36" s="40">
        <f t="shared" si="6"/>
        <v>25.961460218224172</v>
      </c>
      <c r="P36" s="40">
        <f t="shared" si="6"/>
        <v>30.911433076604457</v>
      </c>
      <c r="Q36" s="87">
        <f t="shared" si="6"/>
        <v>35.002358890893937</v>
      </c>
      <c r="R36" s="141"/>
      <c r="S36" s="149">
        <f t="shared" si="7"/>
        <v>51</v>
      </c>
      <c r="T36" s="146">
        <f>$E36-G36</f>
        <v>49.5</v>
      </c>
      <c r="U36" s="146">
        <f>$E36-H36</f>
        <v>51.333333333333336</v>
      </c>
      <c r="V36" s="147">
        <f>$E36-I36</f>
        <v>46.25</v>
      </c>
      <c r="W36" s="147">
        <f>$E36-J36</f>
        <v>54.6</v>
      </c>
      <c r="X36" s="147">
        <f>$E36-K36</f>
        <v>61.166666666666664</v>
      </c>
      <c r="Y36" s="147">
        <f>$E36-L36</f>
        <v>65.857142857142861</v>
      </c>
      <c r="Z36" s="147">
        <f>$E36-M36</f>
        <v>68.25</v>
      </c>
      <c r="AA36" s="147">
        <f>$E36-N36</f>
        <v>79.316673868559207</v>
      </c>
      <c r="AB36" s="145">
        <f>$E36-O36</f>
        <v>73.038539781775825</v>
      </c>
      <c r="AC36" s="145">
        <f>$E36-P36</f>
        <v>68.088566923395547</v>
      </c>
      <c r="AD36" s="65">
        <f>$E36-Q36</f>
        <v>63.997641109106063</v>
      </c>
    </row>
    <row r="37" spans="2:45">
      <c r="B37" s="20">
        <v>148</v>
      </c>
      <c r="C37" s="75"/>
      <c r="D37" s="85">
        <v>34</v>
      </c>
      <c r="E37" s="62">
        <f t="shared" si="29"/>
        <v>148</v>
      </c>
      <c r="F37" s="61">
        <f t="shared" si="4"/>
        <v>99</v>
      </c>
      <c r="G37" s="86">
        <f t="shared" si="8"/>
        <v>73.5</v>
      </c>
      <c r="H37" s="40">
        <f t="shared" si="9"/>
        <v>66</v>
      </c>
      <c r="I37" s="40">
        <f t="shared" si="10"/>
        <v>60.5</v>
      </c>
      <c r="J37" s="40">
        <f t="shared" si="18"/>
        <v>62</v>
      </c>
      <c r="K37" s="40">
        <f t="shared" si="19"/>
        <v>53.5</v>
      </c>
      <c r="L37" s="40">
        <f t="shared" si="20"/>
        <v>46.571428571428569</v>
      </c>
      <c r="M37" s="87">
        <f t="shared" si="21"/>
        <v>41.375</v>
      </c>
      <c r="N37" s="40">
        <f t="shared" si="5"/>
        <v>23.649159824868754</v>
      </c>
      <c r="O37" s="40">
        <f t="shared" si="6"/>
        <v>33.265314196401754</v>
      </c>
      <c r="P37" s="40">
        <f t="shared" si="6"/>
        <v>41.124718115113787</v>
      </c>
      <c r="Q37" s="87">
        <f t="shared" si="6"/>
        <v>47.80188711271515</v>
      </c>
      <c r="R37" s="141"/>
      <c r="S37" s="149">
        <f t="shared" si="7"/>
        <v>49</v>
      </c>
      <c r="T37" s="146">
        <f>$E37-G37</f>
        <v>74.5</v>
      </c>
      <c r="U37" s="146">
        <f>$E37-H37</f>
        <v>82</v>
      </c>
      <c r="V37" s="147">
        <f>$E37-I37</f>
        <v>87.5</v>
      </c>
      <c r="W37" s="147">
        <f>$E37-J37</f>
        <v>86</v>
      </c>
      <c r="X37" s="147">
        <f>$E37-K37</f>
        <v>94.5</v>
      </c>
      <c r="Y37" s="147">
        <f>$E37-L37</f>
        <v>101.42857142857143</v>
      </c>
      <c r="Z37" s="147">
        <f>$E37-M37</f>
        <v>106.625</v>
      </c>
      <c r="AA37" s="147">
        <f>$E37-N37</f>
        <v>124.35084017513125</v>
      </c>
      <c r="AB37" s="145">
        <f>$E37-O37</f>
        <v>114.73468580359824</v>
      </c>
      <c r="AC37" s="145">
        <f>$E37-P37</f>
        <v>106.87528188488622</v>
      </c>
      <c r="AD37" s="65">
        <f>$E37-Q37</f>
        <v>100.19811288728485</v>
      </c>
    </row>
    <row r="38" spans="2:45">
      <c r="B38" s="20">
        <v>173</v>
      </c>
      <c r="C38" s="75"/>
      <c r="D38" s="85">
        <v>35</v>
      </c>
      <c r="E38" s="62">
        <f t="shared" si="29"/>
        <v>173</v>
      </c>
      <c r="F38" s="61">
        <f t="shared" si="4"/>
        <v>148</v>
      </c>
      <c r="G38" s="86">
        <f t="shared" si="8"/>
        <v>123.5</v>
      </c>
      <c r="H38" s="40">
        <f t="shared" si="9"/>
        <v>98.333333333333329</v>
      </c>
      <c r="I38" s="40">
        <f t="shared" si="10"/>
        <v>86.5</v>
      </c>
      <c r="J38" s="40">
        <f t="shared" si="18"/>
        <v>78</v>
      </c>
      <c r="K38" s="40">
        <f t="shared" si="19"/>
        <v>76.333333333333329</v>
      </c>
      <c r="L38" s="40">
        <f t="shared" si="20"/>
        <v>67</v>
      </c>
      <c r="M38" s="87">
        <f t="shared" si="21"/>
        <v>59.25</v>
      </c>
      <c r="N38" s="40">
        <f t="shared" si="5"/>
        <v>29.866701833625314</v>
      </c>
      <c r="O38" s="40">
        <f t="shared" si="6"/>
        <v>44.738782776761582</v>
      </c>
      <c r="P38" s="40">
        <f t="shared" si="6"/>
        <v>57.156010397846714</v>
      </c>
      <c r="Q38" s="87">
        <f t="shared" si="6"/>
        <v>67.841509690172131</v>
      </c>
      <c r="R38" s="141"/>
      <c r="S38" s="149">
        <f t="shared" si="7"/>
        <v>25</v>
      </c>
      <c r="T38" s="146">
        <f>$E38-G38</f>
        <v>49.5</v>
      </c>
      <c r="U38" s="146">
        <f>$E38-H38</f>
        <v>74.666666666666671</v>
      </c>
      <c r="V38" s="147">
        <f>$E38-I38</f>
        <v>86.5</v>
      </c>
      <c r="W38" s="147">
        <f>$E38-J38</f>
        <v>95</v>
      </c>
      <c r="X38" s="147">
        <f>$E38-K38</f>
        <v>96.666666666666671</v>
      </c>
      <c r="Y38" s="147">
        <f>$E38-L38</f>
        <v>106</v>
      </c>
      <c r="Z38" s="147">
        <f>$E38-M38</f>
        <v>113.75</v>
      </c>
      <c r="AA38" s="147">
        <f>$E38-N38</f>
        <v>143.13329816637469</v>
      </c>
      <c r="AB38" s="145">
        <f>$E38-O38</f>
        <v>128.26121722323842</v>
      </c>
      <c r="AC38" s="145">
        <f>$E38-P38</f>
        <v>115.84398960215329</v>
      </c>
      <c r="AD38" s="65">
        <f>$E38-Q38</f>
        <v>105.15849030982787</v>
      </c>
    </row>
    <row r="39" spans="2:45">
      <c r="B39" s="20">
        <v>64</v>
      </c>
      <c r="C39" s="75"/>
      <c r="D39" s="85">
        <v>36</v>
      </c>
      <c r="E39" s="62">
        <f t="shared" si="29"/>
        <v>64</v>
      </c>
      <c r="F39" s="61">
        <f t="shared" si="4"/>
        <v>173</v>
      </c>
      <c r="G39" s="86">
        <f t="shared" si="8"/>
        <v>160.5</v>
      </c>
      <c r="H39" s="40">
        <f t="shared" si="9"/>
        <v>140</v>
      </c>
      <c r="I39" s="40">
        <f t="shared" si="10"/>
        <v>117</v>
      </c>
      <c r="J39" s="40">
        <f t="shared" si="18"/>
        <v>103.8</v>
      </c>
      <c r="K39" s="40">
        <f t="shared" si="19"/>
        <v>93.833333333333329</v>
      </c>
      <c r="L39" s="40">
        <f t="shared" si="20"/>
        <v>90.142857142857139</v>
      </c>
      <c r="M39" s="87">
        <f t="shared" si="21"/>
        <v>80.25</v>
      </c>
      <c r="N39" s="40">
        <f t="shared" si="5"/>
        <v>37.023366741944045</v>
      </c>
      <c r="O39" s="40">
        <f t="shared" si="6"/>
        <v>57.564904499085429</v>
      </c>
      <c r="P39" s="40">
        <f t="shared" si="6"/>
        <v>74.532608838169708</v>
      </c>
      <c r="Q39" s="87">
        <f t="shared" si="6"/>
        <v>88.873207752137716</v>
      </c>
      <c r="R39" s="141"/>
      <c r="S39" s="149">
        <f t="shared" si="7"/>
        <v>-109</v>
      </c>
      <c r="T39" s="146">
        <f>$E39-G39</f>
        <v>-96.5</v>
      </c>
      <c r="U39" s="146">
        <f>$E39-H39</f>
        <v>-76</v>
      </c>
      <c r="V39" s="147">
        <f>$E39-I39</f>
        <v>-53</v>
      </c>
      <c r="W39" s="147">
        <f>$E39-J39</f>
        <v>-39.799999999999997</v>
      </c>
      <c r="X39" s="147">
        <f>$E39-K39</f>
        <v>-29.833333333333329</v>
      </c>
      <c r="Y39" s="147">
        <f>$E39-L39</f>
        <v>-26.142857142857139</v>
      </c>
      <c r="Z39" s="147">
        <f>$E39-M39</f>
        <v>-16.25</v>
      </c>
      <c r="AA39" s="147">
        <f>$E39-N39</f>
        <v>26.976633258055955</v>
      </c>
      <c r="AB39" s="145">
        <f>$E39-O39</f>
        <v>6.4350955009145707</v>
      </c>
      <c r="AC39" s="145">
        <f>$E39-P39</f>
        <v>-10.532608838169708</v>
      </c>
      <c r="AD39" s="65">
        <f>$E39-Q39</f>
        <v>-24.873207752137716</v>
      </c>
    </row>
    <row r="40" spans="2:45">
      <c r="B40" s="20">
        <v>352</v>
      </c>
      <c r="C40" s="75"/>
      <c r="D40" s="85">
        <v>37</v>
      </c>
      <c r="E40" s="62">
        <f t="shared" si="29"/>
        <v>352</v>
      </c>
      <c r="F40" s="61">
        <f t="shared" si="4"/>
        <v>64</v>
      </c>
      <c r="G40" s="86">
        <f t="shared" si="8"/>
        <v>118.5</v>
      </c>
      <c r="H40" s="40">
        <f t="shared" si="9"/>
        <v>128.33333333333334</v>
      </c>
      <c r="I40" s="40">
        <f t="shared" si="10"/>
        <v>121</v>
      </c>
      <c r="J40" s="40">
        <f t="shared" si="18"/>
        <v>106.4</v>
      </c>
      <c r="K40" s="40">
        <f t="shared" si="19"/>
        <v>97.166666666666671</v>
      </c>
      <c r="L40" s="40">
        <f t="shared" si="20"/>
        <v>89.571428571428569</v>
      </c>
      <c r="M40" s="87">
        <f t="shared" si="21"/>
        <v>86.875</v>
      </c>
      <c r="N40" s="40">
        <f t="shared" si="5"/>
        <v>38.372198404846841</v>
      </c>
      <c r="O40" s="40">
        <f t="shared" si="6"/>
        <v>58.208414049176888</v>
      </c>
      <c r="P40" s="40">
        <f t="shared" si="6"/>
        <v>72.952717512444252</v>
      </c>
      <c r="Q40" s="87">
        <f t="shared" si="6"/>
        <v>83.898566201710167</v>
      </c>
      <c r="R40" s="141"/>
      <c r="S40" s="149">
        <f t="shared" si="7"/>
        <v>288</v>
      </c>
      <c r="T40" s="146">
        <f>$E40-G40</f>
        <v>233.5</v>
      </c>
      <c r="U40" s="146">
        <f>$E40-H40</f>
        <v>223.66666666666666</v>
      </c>
      <c r="V40" s="147">
        <f>$E40-I40</f>
        <v>231</v>
      </c>
      <c r="W40" s="147">
        <f>$E40-J40</f>
        <v>245.6</v>
      </c>
      <c r="X40" s="147">
        <f>$E40-K40</f>
        <v>254.83333333333331</v>
      </c>
      <c r="Y40" s="147">
        <f>$E40-L40</f>
        <v>262.42857142857144</v>
      </c>
      <c r="Z40" s="147">
        <f>$E40-M40</f>
        <v>265.125</v>
      </c>
      <c r="AA40" s="147">
        <f>$E40-N40</f>
        <v>313.62780159515319</v>
      </c>
      <c r="AB40" s="145">
        <f>$E40-O40</f>
        <v>293.79158595082311</v>
      </c>
      <c r="AC40" s="145">
        <f>$E40-P40</f>
        <v>279.04728248755578</v>
      </c>
      <c r="AD40" s="65">
        <f>$E40-Q40</f>
        <v>268.1014337982898</v>
      </c>
    </row>
    <row r="41" spans="2:45">
      <c r="B41" s="20">
        <v>182</v>
      </c>
      <c r="C41" s="75"/>
      <c r="D41" s="85">
        <v>38</v>
      </c>
      <c r="E41" s="62">
        <f t="shared" si="29"/>
        <v>182</v>
      </c>
      <c r="F41" s="61">
        <f t="shared" si="4"/>
        <v>352</v>
      </c>
      <c r="G41" s="86">
        <f t="shared" si="8"/>
        <v>208</v>
      </c>
      <c r="H41" s="40">
        <f t="shared" si="9"/>
        <v>196.33333333333334</v>
      </c>
      <c r="I41" s="40">
        <f t="shared" si="10"/>
        <v>184.25</v>
      </c>
      <c r="J41" s="40">
        <f t="shared" si="18"/>
        <v>167.2</v>
      </c>
      <c r="K41" s="40">
        <f t="shared" si="19"/>
        <v>147.33333333333334</v>
      </c>
      <c r="L41" s="40">
        <f t="shared" si="20"/>
        <v>133.57142857142858</v>
      </c>
      <c r="M41" s="87">
        <f t="shared" si="21"/>
        <v>122.375</v>
      </c>
      <c r="N41" s="40">
        <f t="shared" si="5"/>
        <v>54.053588484604497</v>
      </c>
      <c r="O41" s="40">
        <f t="shared" si="6"/>
        <v>87.587572644259211</v>
      </c>
      <c r="P41" s="40">
        <f t="shared" si="6"/>
        <v>114.80980988557761</v>
      </c>
      <c r="Q41" s="87">
        <f t="shared" si="6"/>
        <v>137.51885296136814</v>
      </c>
      <c r="R41" s="141"/>
      <c r="S41" s="149">
        <f t="shared" si="7"/>
        <v>-170</v>
      </c>
      <c r="T41" s="146">
        <f>$E41-G41</f>
        <v>-26</v>
      </c>
      <c r="U41" s="146">
        <f>$E41-H41</f>
        <v>-14.333333333333343</v>
      </c>
      <c r="V41" s="147">
        <f>$E41-I41</f>
        <v>-2.25</v>
      </c>
      <c r="W41" s="147">
        <f>$E41-J41</f>
        <v>14.800000000000011</v>
      </c>
      <c r="X41" s="147">
        <f>$E41-K41</f>
        <v>34.666666666666657</v>
      </c>
      <c r="Y41" s="147">
        <f>$E41-L41</f>
        <v>48.428571428571416</v>
      </c>
      <c r="Z41" s="147">
        <f>$E41-M41</f>
        <v>59.625</v>
      </c>
      <c r="AA41" s="147">
        <f>$E41-N41</f>
        <v>127.94641151539551</v>
      </c>
      <c r="AB41" s="145">
        <f>$E41-O41</f>
        <v>94.412427355740789</v>
      </c>
      <c r="AC41" s="145">
        <f>$E41-P41</f>
        <v>67.190190114422393</v>
      </c>
      <c r="AD41" s="65">
        <f>$E41-Q41</f>
        <v>44.48114703863186</v>
      </c>
    </row>
    <row r="42" spans="2:45">
      <c r="B42" s="20">
        <v>180</v>
      </c>
      <c r="C42" s="75"/>
      <c r="D42" s="85">
        <v>39</v>
      </c>
      <c r="E42" s="62">
        <f t="shared" si="29"/>
        <v>180</v>
      </c>
      <c r="F42" s="61">
        <f t="shared" si="4"/>
        <v>182</v>
      </c>
      <c r="G42" s="86">
        <f t="shared" si="8"/>
        <v>267</v>
      </c>
      <c r="H42" s="40">
        <f t="shared" si="9"/>
        <v>199.33333333333334</v>
      </c>
      <c r="I42" s="40">
        <f t="shared" si="10"/>
        <v>192.75</v>
      </c>
      <c r="J42" s="40">
        <f t="shared" si="18"/>
        <v>183.8</v>
      </c>
      <c r="K42" s="40">
        <f t="shared" si="19"/>
        <v>169.66666666666666</v>
      </c>
      <c r="L42" s="40">
        <f t="shared" si="20"/>
        <v>152.28571428571428</v>
      </c>
      <c r="M42" s="87">
        <f t="shared" si="21"/>
        <v>139.625</v>
      </c>
      <c r="N42" s="40">
        <f t="shared" si="5"/>
        <v>60.450909060374272</v>
      </c>
      <c r="O42" s="40">
        <f t="shared" si="6"/>
        <v>97.02881537983329</v>
      </c>
      <c r="P42" s="40">
        <f t="shared" si="6"/>
        <v>124.88833840274096</v>
      </c>
      <c r="Q42" s="87">
        <f t="shared" si="6"/>
        <v>146.41508236909451</v>
      </c>
      <c r="R42" s="141"/>
      <c r="S42" s="149">
        <f t="shared" si="7"/>
        <v>-2</v>
      </c>
      <c r="T42" s="146">
        <f>$E42-G42</f>
        <v>-87</v>
      </c>
      <c r="U42" s="146">
        <f>$E42-H42</f>
        <v>-19.333333333333343</v>
      </c>
      <c r="V42" s="147">
        <f>$E42-I42</f>
        <v>-12.75</v>
      </c>
      <c r="W42" s="147">
        <f>$E42-J42</f>
        <v>-3.8000000000000114</v>
      </c>
      <c r="X42" s="147">
        <f>$E42-K42</f>
        <v>10.333333333333343</v>
      </c>
      <c r="Y42" s="147">
        <f>$E42-L42</f>
        <v>27.714285714285722</v>
      </c>
      <c r="Z42" s="147">
        <f>$E42-M42</f>
        <v>40.375</v>
      </c>
      <c r="AA42" s="147">
        <f>$E42-N42</f>
        <v>119.54909093962573</v>
      </c>
      <c r="AB42" s="145">
        <f>$E42-O42</f>
        <v>82.97118462016671</v>
      </c>
      <c r="AC42" s="145">
        <f>$E42-P42</f>
        <v>55.111661597259044</v>
      </c>
      <c r="AD42" s="65">
        <f>$E42-Q42</f>
        <v>33.584917630905494</v>
      </c>
    </row>
    <row r="43" spans="2:45">
      <c r="B43" s="20">
        <v>114</v>
      </c>
      <c r="C43" s="75"/>
      <c r="D43" s="85">
        <v>40</v>
      </c>
      <c r="E43" s="62">
        <f t="shared" si="29"/>
        <v>114</v>
      </c>
      <c r="F43" s="61">
        <f t="shared" si="4"/>
        <v>180</v>
      </c>
      <c r="G43" s="86">
        <f t="shared" si="8"/>
        <v>181</v>
      </c>
      <c r="H43" s="40">
        <f t="shared" si="9"/>
        <v>238</v>
      </c>
      <c r="I43" s="40">
        <f t="shared" si="10"/>
        <v>194.5</v>
      </c>
      <c r="J43" s="40">
        <f t="shared" si="18"/>
        <v>190.2</v>
      </c>
      <c r="K43" s="40">
        <f t="shared" si="19"/>
        <v>183.16666666666666</v>
      </c>
      <c r="L43" s="40">
        <f t="shared" si="20"/>
        <v>171.14285714285714</v>
      </c>
      <c r="M43" s="87">
        <f t="shared" si="21"/>
        <v>155.75</v>
      </c>
      <c r="N43" s="40">
        <f t="shared" si="5"/>
        <v>66.42836360735555</v>
      </c>
      <c r="O43" s="40">
        <f t="shared" si="6"/>
        <v>105.32593384184996</v>
      </c>
      <c r="P43" s="40">
        <f t="shared" si="6"/>
        <v>133.15508764232982</v>
      </c>
      <c r="Q43" s="87">
        <f t="shared" si="6"/>
        <v>153.13206589527562</v>
      </c>
      <c r="R43" s="141"/>
      <c r="S43" s="149">
        <f t="shared" si="7"/>
        <v>-66</v>
      </c>
      <c r="T43" s="146">
        <f>$E43-G43</f>
        <v>-67</v>
      </c>
      <c r="U43" s="146">
        <f>$E43-H43</f>
        <v>-124</v>
      </c>
      <c r="V43" s="147">
        <f>$E43-I43</f>
        <v>-80.5</v>
      </c>
      <c r="W43" s="147">
        <f>$E43-J43</f>
        <v>-76.199999999999989</v>
      </c>
      <c r="X43" s="147">
        <f>$E43-K43</f>
        <v>-69.166666666666657</v>
      </c>
      <c r="Y43" s="147">
        <f>$E43-L43</f>
        <v>-57.142857142857139</v>
      </c>
      <c r="Z43" s="147">
        <f>$E43-M43</f>
        <v>-41.75</v>
      </c>
      <c r="AA43" s="147">
        <f>$E43-N43</f>
        <v>47.57163639264445</v>
      </c>
      <c r="AB43" s="145">
        <f>$E43-O43</f>
        <v>8.6740661581500405</v>
      </c>
      <c r="AC43" s="145">
        <f>$E43-P43</f>
        <v>-19.155087642329818</v>
      </c>
      <c r="AD43" s="65">
        <f>$E43-Q43</f>
        <v>-39.132065895275616</v>
      </c>
    </row>
    <row r="44" spans="2:45">
      <c r="B44" s="20">
        <v>190</v>
      </c>
      <c r="C44" s="75"/>
      <c r="D44" s="85">
        <v>41</v>
      </c>
      <c r="E44" s="62">
        <f t="shared" si="29"/>
        <v>190</v>
      </c>
      <c r="F44" s="61">
        <f t="shared" si="4"/>
        <v>114</v>
      </c>
      <c r="G44" s="86">
        <f t="shared" si="8"/>
        <v>147</v>
      </c>
      <c r="H44" s="40">
        <f t="shared" si="9"/>
        <v>158.66666666666666</v>
      </c>
      <c r="I44" s="40">
        <f t="shared" si="10"/>
        <v>207</v>
      </c>
      <c r="J44" s="40">
        <f t="shared" si="18"/>
        <v>178.4</v>
      </c>
      <c r="K44" s="40">
        <f t="shared" si="19"/>
        <v>177.5</v>
      </c>
      <c r="L44" s="40">
        <f t="shared" si="20"/>
        <v>173.28571428571428</v>
      </c>
      <c r="M44" s="87">
        <f t="shared" si="21"/>
        <v>164</v>
      </c>
      <c r="N44" s="40">
        <f t="shared" si="5"/>
        <v>68.806945426987767</v>
      </c>
      <c r="O44" s="40">
        <f t="shared" si="6"/>
        <v>106.19334045766497</v>
      </c>
      <c r="P44" s="40">
        <f t="shared" si="6"/>
        <v>130.28182449598035</v>
      </c>
      <c r="Q44" s="87">
        <f t="shared" si="6"/>
        <v>145.30565271622049</v>
      </c>
      <c r="R44" s="141"/>
      <c r="S44" s="149">
        <f t="shared" si="7"/>
        <v>76</v>
      </c>
      <c r="T44" s="146">
        <f>$E44-G44</f>
        <v>43</v>
      </c>
      <c r="U44" s="146">
        <f>$E44-H44</f>
        <v>31.333333333333343</v>
      </c>
      <c r="V44" s="147">
        <f>$E44-I44</f>
        <v>-17</v>
      </c>
      <c r="W44" s="147">
        <f>$E44-J44</f>
        <v>11.599999999999994</v>
      </c>
      <c r="X44" s="147">
        <f>$E44-K44</f>
        <v>12.5</v>
      </c>
      <c r="Y44" s="147">
        <f>$E44-L44</f>
        <v>16.714285714285722</v>
      </c>
      <c r="Z44" s="147">
        <f>$E44-M44</f>
        <v>26</v>
      </c>
      <c r="AA44" s="147">
        <f>$E44-N44</f>
        <v>121.19305457301223</v>
      </c>
      <c r="AB44" s="145">
        <f>$E44-O44</f>
        <v>83.806659542335026</v>
      </c>
      <c r="AC44" s="145">
        <f>$E44-P44</f>
        <v>59.718175504019655</v>
      </c>
      <c r="AD44" s="65">
        <f>$E44-Q44</f>
        <v>44.694347283779507</v>
      </c>
    </row>
    <row r="45" spans="2:45" ht="15" thickBot="1">
      <c r="B45" s="20">
        <v>117</v>
      </c>
      <c r="C45" s="75"/>
      <c r="D45" s="89">
        <v>42</v>
      </c>
      <c r="E45" s="90">
        <f t="shared" si="29"/>
        <v>117</v>
      </c>
      <c r="F45" s="91">
        <f t="shared" si="4"/>
        <v>190</v>
      </c>
      <c r="G45" s="92">
        <f t="shared" si="8"/>
        <v>152</v>
      </c>
      <c r="H45" s="54">
        <f t="shared" si="9"/>
        <v>161.33333333333334</v>
      </c>
      <c r="I45" s="54">
        <f t="shared" si="10"/>
        <v>166.5</v>
      </c>
      <c r="J45" s="54">
        <f t="shared" si="18"/>
        <v>203.6</v>
      </c>
      <c r="K45" s="54">
        <f t="shared" si="19"/>
        <v>180.33333333333334</v>
      </c>
      <c r="L45" s="54">
        <f t="shared" si="20"/>
        <v>179.28571428571428</v>
      </c>
      <c r="M45" s="93">
        <f t="shared" si="21"/>
        <v>175.375</v>
      </c>
      <c r="N45" s="54">
        <f t="shared" si="5"/>
        <v>74.866598155638371</v>
      </c>
      <c r="O45" s="54">
        <f t="shared" si="6"/>
        <v>114.57400641189848</v>
      </c>
      <c r="P45" s="54">
        <f t="shared" si="6"/>
        <v>139.23955082158329</v>
      </c>
      <c r="Q45" s="93">
        <f t="shared" si="6"/>
        <v>154.24452217297642</v>
      </c>
      <c r="R45" s="141"/>
      <c r="S45" s="150">
        <f t="shared" si="7"/>
        <v>-73</v>
      </c>
      <c r="T45" s="151">
        <f>$E45-G45</f>
        <v>-35</v>
      </c>
      <c r="U45" s="151">
        <f>$E45-H45</f>
        <v>-44.333333333333343</v>
      </c>
      <c r="V45" s="152">
        <f>$E45-I45</f>
        <v>-49.5</v>
      </c>
      <c r="W45" s="152">
        <f>$E45-J45</f>
        <v>-86.6</v>
      </c>
      <c r="X45" s="152">
        <f>$E45-K45</f>
        <v>-63.333333333333343</v>
      </c>
      <c r="Y45" s="152">
        <f>$E45-L45</f>
        <v>-62.285714285714278</v>
      </c>
      <c r="Z45" s="152">
        <f>$E45-M45</f>
        <v>-58.375</v>
      </c>
      <c r="AA45" s="152">
        <f>$E45-N45</f>
        <v>42.133401844361629</v>
      </c>
      <c r="AB45" s="153">
        <f>$E45-O45</f>
        <v>2.4259935881015195</v>
      </c>
      <c r="AC45" s="153">
        <f>$E45-P45</f>
        <v>-22.239550821583293</v>
      </c>
      <c r="AD45" s="74">
        <f>$E45-Q45</f>
        <v>-37.244522172976417</v>
      </c>
    </row>
    <row r="46" spans="2:45">
      <c r="B46" s="20"/>
      <c r="C46" s="75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42"/>
      <c r="W46" s="42"/>
      <c r="X46" s="42"/>
      <c r="Y46" s="42"/>
      <c r="Z46" s="42"/>
      <c r="AA46" s="42"/>
    </row>
    <row r="47" spans="2:45">
      <c r="D47" s="94"/>
    </row>
    <row r="48" spans="2:45" ht="15" thickBot="1">
      <c r="D48" s="94"/>
      <c r="E48" s="1" t="s">
        <v>40</v>
      </c>
    </row>
    <row r="49" spans="2:44" s="2" customFormat="1" ht="15" thickBot="1">
      <c r="B49" s="1" t="s">
        <v>41</v>
      </c>
      <c r="D49" s="95"/>
      <c r="E49" s="10"/>
      <c r="F49" s="11" t="s">
        <v>5</v>
      </c>
      <c r="G49" s="96" t="s">
        <v>6</v>
      </c>
      <c r="H49" s="17" t="s">
        <v>7</v>
      </c>
      <c r="I49" s="17" t="s">
        <v>8</v>
      </c>
      <c r="J49" s="17" t="s">
        <v>9</v>
      </c>
      <c r="K49" s="17" t="s">
        <v>10</v>
      </c>
      <c r="L49" s="17" t="s">
        <v>11</v>
      </c>
      <c r="M49" s="134" t="s">
        <v>1</v>
      </c>
      <c r="N49" s="96" t="s">
        <v>2</v>
      </c>
      <c r="O49" s="17" t="s">
        <v>12</v>
      </c>
      <c r="P49" s="17" t="s">
        <v>13</v>
      </c>
      <c r="Q49" s="16" t="s">
        <v>14</v>
      </c>
      <c r="R49" s="95"/>
      <c r="S49" s="97"/>
      <c r="T49" s="97"/>
      <c r="U49" s="97"/>
      <c r="V49" s="97"/>
      <c r="W49" s="97"/>
      <c r="X49" s="97"/>
      <c r="Z49" s="97"/>
      <c r="AA49" s="97"/>
      <c r="AB49" s="97"/>
      <c r="AC49" s="97"/>
      <c r="AD49" s="97"/>
      <c r="AG49" s="82"/>
      <c r="AH49" s="82"/>
      <c r="AI49" s="82"/>
      <c r="AJ49" s="82"/>
      <c r="AK49" s="82"/>
      <c r="AL49" s="82"/>
      <c r="AO49" s="82"/>
      <c r="AP49" s="82"/>
      <c r="AQ49" s="82"/>
      <c r="AR49" s="82"/>
    </row>
    <row r="50" spans="2:44" s="4" customFormat="1">
      <c r="B50" s="1" t="s">
        <v>43</v>
      </c>
      <c r="C50" s="2"/>
      <c r="D50" s="94"/>
      <c r="E50" s="98" t="s">
        <v>44</v>
      </c>
      <c r="F50" s="99">
        <f t="shared" ref="F50:Q50" si="30">SUMPRODUCT(ABS(S13:S29)/($E$13:$E$29))/COUNT($E$13:$E$29)</f>
        <v>0.97921435171435167</v>
      </c>
      <c r="G50" s="100">
        <f t="shared" si="30"/>
        <v>0.7481514356514356</v>
      </c>
      <c r="H50" s="101">
        <f t="shared" si="30"/>
        <v>0.71475365093012133</v>
      </c>
      <c r="I50" s="101">
        <f t="shared" si="30"/>
        <v>0.65269612718142134</v>
      </c>
      <c r="J50" s="101">
        <f t="shared" si="30"/>
        <v>0.59375399904811665</v>
      </c>
      <c r="K50" s="101">
        <f t="shared" si="30"/>
        <v>0.5884238045267457</v>
      </c>
      <c r="L50" s="101">
        <f t="shared" si="30"/>
        <v>0.58488365222608918</v>
      </c>
      <c r="M50" s="135">
        <f t="shared" si="30"/>
        <v>0.58909349027915192</v>
      </c>
      <c r="N50" s="100">
        <f t="shared" si="30"/>
        <v>0.50790575517659686</v>
      </c>
      <c r="O50" s="101">
        <f t="shared" si="30"/>
        <v>0.54409625215147095</v>
      </c>
      <c r="P50" s="101">
        <f t="shared" si="30"/>
        <v>0.57569398196992216</v>
      </c>
      <c r="Q50" s="102">
        <f t="shared" si="30"/>
        <v>0.59991969913935128</v>
      </c>
      <c r="R50" s="142"/>
      <c r="S50" s="103"/>
      <c r="T50" s="103"/>
      <c r="U50" s="103"/>
      <c r="V50" s="1"/>
      <c r="W50" s="1"/>
      <c r="X50" s="1"/>
      <c r="Y50" s="1"/>
      <c r="Z50" s="104"/>
      <c r="AA50" s="104"/>
      <c r="AB50" s="3"/>
      <c r="AC50" s="3"/>
      <c r="AD50" s="3"/>
      <c r="AE50" s="1"/>
      <c r="AF50" s="1"/>
    </row>
    <row r="51" spans="2:44" s="4" customFormat="1">
      <c r="B51" s="1"/>
      <c r="C51" s="2"/>
      <c r="D51" s="1"/>
      <c r="E51" s="98" t="s">
        <v>45</v>
      </c>
      <c r="F51" s="105">
        <f t="shared" ref="F51:Q51" si="31">SUMPRODUCT(ABS(S13:S29))/COUNT(S13:S29)</f>
        <v>11.411764705882353</v>
      </c>
      <c r="G51" s="106">
        <f t="shared" si="31"/>
        <v>8.0588235294117645</v>
      </c>
      <c r="H51" s="107">
        <f t="shared" si="31"/>
        <v>7.5490196078431362</v>
      </c>
      <c r="I51" s="107">
        <f t="shared" si="31"/>
        <v>7.382352941176471</v>
      </c>
      <c r="J51" s="107">
        <f t="shared" si="31"/>
        <v>6.9058823529411768</v>
      </c>
      <c r="K51" s="107">
        <f t="shared" si="31"/>
        <v>6.8137254901960782</v>
      </c>
      <c r="L51" s="107">
        <f t="shared" si="31"/>
        <v>6.8235294117647065</v>
      </c>
      <c r="M51" s="127">
        <f t="shared" si="31"/>
        <v>6.8382352941176467</v>
      </c>
      <c r="N51" s="106">
        <f t="shared" si="31"/>
        <v>6.5633508474164506</v>
      </c>
      <c r="O51" s="107">
        <f t="shared" si="31"/>
        <v>6.5027853736090071</v>
      </c>
      <c r="P51" s="107">
        <f t="shared" si="31"/>
        <v>6.6583628956494065</v>
      </c>
      <c r="Q51" s="108">
        <f t="shared" si="31"/>
        <v>6.8276157485553153</v>
      </c>
      <c r="R51" s="117"/>
      <c r="S51" s="109"/>
      <c r="T51" s="109"/>
      <c r="U51" s="109"/>
      <c r="V51" s="1"/>
      <c r="W51" s="1"/>
      <c r="X51" s="1"/>
      <c r="Y51" s="1"/>
      <c r="Z51" s="1"/>
      <c r="AA51" s="1"/>
      <c r="AB51" s="3"/>
      <c r="AC51" s="3"/>
      <c r="AD51" s="3"/>
      <c r="AE51" s="1"/>
      <c r="AF51" s="1"/>
    </row>
    <row r="52" spans="2:44" s="4" customFormat="1">
      <c r="B52" s="1"/>
      <c r="C52" s="2"/>
      <c r="D52" s="1"/>
      <c r="E52" s="110" t="s">
        <v>46</v>
      </c>
      <c r="F52" s="111">
        <f t="shared" ref="F52:Q52" si="32">SUMPRODUCT((S13:S29)*(S13:S29))/COUNT(S13:S29)</f>
        <v>189.5</v>
      </c>
      <c r="G52" s="106">
        <f t="shared" si="32"/>
        <v>135.24264705882354</v>
      </c>
      <c r="H52" s="107">
        <f t="shared" si="32"/>
        <v>129.32679738562089</v>
      </c>
      <c r="I52" s="107">
        <f t="shared" si="32"/>
        <v>114.375</v>
      </c>
      <c r="J52" s="107">
        <f t="shared" si="32"/>
        <v>100.67176470588234</v>
      </c>
      <c r="K52" s="107">
        <f t="shared" si="32"/>
        <v>86.582516339869301</v>
      </c>
      <c r="L52" s="107">
        <f t="shared" si="32"/>
        <v>86.761104441776695</v>
      </c>
      <c r="M52" s="127">
        <f t="shared" si="32"/>
        <v>85.790441176470594</v>
      </c>
      <c r="N52" s="106">
        <f t="shared" si="32"/>
        <v>86.799846005086849</v>
      </c>
      <c r="O52" s="107">
        <f t="shared" si="32"/>
        <v>87.402172527773132</v>
      </c>
      <c r="P52" s="107">
        <f t="shared" si="32"/>
        <v>90.317658537083915</v>
      </c>
      <c r="Q52" s="108">
        <f t="shared" si="32"/>
        <v>94.145749173976753</v>
      </c>
      <c r="R52" s="117"/>
      <c r="S52" s="109"/>
      <c r="T52" s="109"/>
      <c r="U52" s="109"/>
      <c r="V52" s="1"/>
      <c r="W52" s="1"/>
      <c r="X52" s="1"/>
      <c r="Y52" s="1"/>
      <c r="Z52" s="1"/>
      <c r="AA52" s="1"/>
      <c r="AB52" s="3"/>
      <c r="AC52" s="3"/>
      <c r="AD52" s="3"/>
      <c r="AE52" s="1"/>
      <c r="AF52" s="1"/>
    </row>
    <row r="53" spans="2:44" s="4" customFormat="1" ht="15" thickBot="1">
      <c r="B53" s="1"/>
      <c r="C53" s="2"/>
      <c r="D53" s="1"/>
      <c r="E53" s="112" t="s">
        <v>47</v>
      </c>
      <c r="F53" s="113">
        <f t="shared" ref="F53:Q53" si="33">SUM(S13:S29)</f>
        <v>-3</v>
      </c>
      <c r="G53" s="114">
        <f t="shared" si="33"/>
        <v>2.5</v>
      </c>
      <c r="H53" s="115">
        <f t="shared" si="33"/>
        <v>13</v>
      </c>
      <c r="I53" s="115">
        <f t="shared" si="33"/>
        <v>17.5</v>
      </c>
      <c r="J53" s="115">
        <f t="shared" si="33"/>
        <v>18.199999999999996</v>
      </c>
      <c r="K53" s="115">
        <f t="shared" si="33"/>
        <v>14.833333333333337</v>
      </c>
      <c r="L53" s="115">
        <f t="shared" si="33"/>
        <v>13.285714285714281</v>
      </c>
      <c r="M53" s="128">
        <f t="shared" si="33"/>
        <v>13.375</v>
      </c>
      <c r="N53" s="114">
        <f t="shared" si="33"/>
        <v>43.63753755283404</v>
      </c>
      <c r="O53" s="115">
        <f t="shared" si="33"/>
        <v>26.599034860130203</v>
      </c>
      <c r="P53" s="115">
        <f t="shared" si="33"/>
        <v>18.986346386576169</v>
      </c>
      <c r="Q53" s="116">
        <f t="shared" si="33"/>
        <v>15.385851970089846</v>
      </c>
      <c r="R53" s="117"/>
      <c r="S53" s="109"/>
      <c r="T53" s="109"/>
      <c r="U53" s="109"/>
      <c r="V53" s="1"/>
      <c r="W53" s="1"/>
      <c r="X53" s="1"/>
      <c r="Y53" s="1"/>
      <c r="Z53" s="1"/>
      <c r="AA53" s="1"/>
      <c r="AB53" s="3"/>
      <c r="AC53" s="3"/>
      <c r="AD53" s="3"/>
      <c r="AE53" s="1"/>
      <c r="AF53" s="1"/>
    </row>
    <row r="54" spans="2:44" s="4" customFormat="1">
      <c r="B54" s="1"/>
      <c r="C54" s="2"/>
      <c r="D54" s="94"/>
      <c r="E54" s="94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09"/>
      <c r="T54" s="109"/>
      <c r="U54" s="109"/>
      <c r="V54" s="1"/>
      <c r="W54" s="1"/>
      <c r="X54" s="1"/>
      <c r="Y54" s="1"/>
      <c r="Z54" s="1"/>
      <c r="AA54" s="1"/>
      <c r="AB54" s="3"/>
      <c r="AC54" s="3"/>
      <c r="AD54" s="3"/>
      <c r="AE54" s="1"/>
      <c r="AF54" s="1"/>
    </row>
    <row r="55" spans="2:44" s="4" customFormat="1" ht="22.2" customHeight="1" thickBot="1">
      <c r="B55" s="1"/>
      <c r="C55" s="2"/>
      <c r="D55" s="94"/>
      <c r="E55" s="118" t="s">
        <v>48</v>
      </c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43"/>
      <c r="S55" s="109"/>
      <c r="T55" s="109"/>
      <c r="U55" s="109"/>
      <c r="V55" s="1"/>
      <c r="W55" s="1"/>
      <c r="X55" s="1"/>
      <c r="Y55" s="1"/>
      <c r="Z55" s="1"/>
      <c r="AA55" s="1"/>
      <c r="AB55" s="3"/>
      <c r="AC55" s="3"/>
      <c r="AD55" s="3"/>
      <c r="AE55" s="1"/>
      <c r="AF55" s="1"/>
    </row>
    <row r="56" spans="2:44" s="4" customFormat="1">
      <c r="B56" s="1" t="s">
        <v>49</v>
      </c>
      <c r="C56" s="2"/>
      <c r="D56" s="1"/>
      <c r="E56" s="119" t="s">
        <v>44</v>
      </c>
      <c r="F56" s="120">
        <f t="shared" ref="F56:Q56" si="34">SUMPRODUCT(ABS(S30:S34)/($E$30:$E$34))/COUNT($E$30:$E$34)</f>
        <v>0.41327985739750445</v>
      </c>
      <c r="G56" s="123">
        <f t="shared" si="34"/>
        <v>0.50562388591800356</v>
      </c>
      <c r="H56" s="121">
        <f t="shared" si="34"/>
        <v>0.79923351158645273</v>
      </c>
      <c r="I56" s="121">
        <f t="shared" si="34"/>
        <v>0.77309269162210326</v>
      </c>
      <c r="J56" s="121">
        <f t="shared" si="34"/>
        <v>0.70490552584670241</v>
      </c>
      <c r="K56" s="121">
        <f t="shared" si="34"/>
        <v>0.709313725490196</v>
      </c>
      <c r="L56" s="121">
        <f t="shared" si="34"/>
        <v>0.71579831932773108</v>
      </c>
      <c r="M56" s="122">
        <f t="shared" si="34"/>
        <v>0.75262032085561503</v>
      </c>
      <c r="N56" s="123">
        <f t="shared" si="34"/>
        <v>0.76179724241173574</v>
      </c>
      <c r="O56" s="121">
        <f t="shared" si="34"/>
        <v>0.75760845124320197</v>
      </c>
      <c r="P56" s="121">
        <f t="shared" si="34"/>
        <v>0.72592492642959283</v>
      </c>
      <c r="Q56" s="122">
        <f t="shared" si="34"/>
        <v>0.68735873285832016</v>
      </c>
      <c r="R56" s="142"/>
      <c r="S56" s="103"/>
      <c r="T56" s="103"/>
      <c r="U56" s="103"/>
      <c r="V56" s="1"/>
      <c r="W56" s="1"/>
      <c r="X56" s="1"/>
      <c r="Y56" s="1"/>
      <c r="Z56" s="1"/>
      <c r="AA56" s="1"/>
      <c r="AB56" s="3"/>
      <c r="AC56" s="3"/>
      <c r="AD56" s="3"/>
      <c r="AE56" s="1"/>
      <c r="AF56" s="1"/>
    </row>
    <row r="57" spans="2:44" s="4" customFormat="1">
      <c r="B57" s="1" t="s">
        <v>50</v>
      </c>
      <c r="C57" s="2"/>
      <c r="D57" s="1"/>
      <c r="E57" s="98" t="s">
        <v>45</v>
      </c>
      <c r="F57" s="105">
        <f t="shared" ref="F57:Q57" si="35">SUMPRODUCT(ABS(S30:S34))/COUNT(S30:S34)</f>
        <v>18.8</v>
      </c>
      <c r="G57" s="126">
        <f t="shared" si="35"/>
        <v>16</v>
      </c>
      <c r="H57" s="124">
        <f t="shared" si="35"/>
        <v>20.266666666666666</v>
      </c>
      <c r="I57" s="124">
        <f t="shared" si="35"/>
        <v>22.4</v>
      </c>
      <c r="J57" s="124">
        <f t="shared" si="35"/>
        <v>22.440000000000005</v>
      </c>
      <c r="K57" s="124">
        <f t="shared" si="35"/>
        <v>22.566666666666666</v>
      </c>
      <c r="L57" s="124">
        <f t="shared" si="35"/>
        <v>23.028571428571428</v>
      </c>
      <c r="M57" s="125">
        <f t="shared" si="35"/>
        <v>23.774999999999999</v>
      </c>
      <c r="N57" s="126">
        <f t="shared" si="35"/>
        <v>25.651663551404955</v>
      </c>
      <c r="O57" s="124">
        <f t="shared" si="35"/>
        <v>24.41480544015311</v>
      </c>
      <c r="P57" s="124">
        <f t="shared" si="35"/>
        <v>23.25627692141229</v>
      </c>
      <c r="Q57" s="125">
        <f t="shared" si="35"/>
        <v>22.101747405692372</v>
      </c>
      <c r="R57" s="117"/>
      <c r="S57" s="109"/>
      <c r="T57" s="109"/>
      <c r="U57" s="109"/>
      <c r="V57" s="1"/>
      <c r="W57" s="1"/>
      <c r="X57" s="1"/>
      <c r="Y57" s="1"/>
      <c r="Z57" s="1"/>
      <c r="AA57" s="1"/>
      <c r="AB57" s="3"/>
      <c r="AC57" s="3"/>
      <c r="AD57" s="3"/>
      <c r="AE57" s="1"/>
      <c r="AF57" s="1"/>
    </row>
    <row r="58" spans="2:44" s="4" customFormat="1">
      <c r="B58" s="1"/>
      <c r="C58" s="2"/>
      <c r="D58" s="1"/>
      <c r="E58" s="110" t="s">
        <v>46</v>
      </c>
      <c r="F58" s="111">
        <f t="shared" ref="F58:Q58" si="36">SUMPRODUCT((S30:S34)*(S30:S34))/COUNT(S30:S34)</f>
        <v>782</v>
      </c>
      <c r="G58" s="106">
        <f t="shared" si="36"/>
        <v>740.3</v>
      </c>
      <c r="H58" s="107">
        <f t="shared" si="36"/>
        <v>842.88888888888891</v>
      </c>
      <c r="I58" s="107">
        <f t="shared" si="36"/>
        <v>888.22500000000002</v>
      </c>
      <c r="J58" s="107">
        <f t="shared" si="36"/>
        <v>846.2639999999999</v>
      </c>
      <c r="K58" s="107">
        <f t="shared" si="36"/>
        <v>869.48333333333323</v>
      </c>
      <c r="L58" s="107">
        <f t="shared" si="36"/>
        <v>897.84489795918364</v>
      </c>
      <c r="M58" s="127">
        <f t="shared" si="36"/>
        <v>926.34062500000005</v>
      </c>
      <c r="N58" s="106">
        <f t="shared" si="36"/>
        <v>1040.7289916043562</v>
      </c>
      <c r="O58" s="107">
        <f t="shared" si="36"/>
        <v>958.52326166545538</v>
      </c>
      <c r="P58" s="107">
        <f t="shared" si="36"/>
        <v>905.15339916426456</v>
      </c>
      <c r="Q58" s="127">
        <f t="shared" si="36"/>
        <v>861.61359523169563</v>
      </c>
      <c r="R58" s="117"/>
      <c r="S58" s="109"/>
      <c r="T58" s="109"/>
      <c r="U58" s="109"/>
      <c r="V58" s="1"/>
      <c r="W58" s="1"/>
      <c r="X58" s="1"/>
      <c r="Y58" s="1"/>
      <c r="Z58" s="1"/>
      <c r="AA58" s="1"/>
      <c r="AB58" s="3"/>
      <c r="AC58" s="3"/>
      <c r="AD58" s="3"/>
      <c r="AE58" s="1"/>
      <c r="AF58" s="1"/>
    </row>
    <row r="59" spans="2:44" s="4" customFormat="1" ht="15" thickBot="1">
      <c r="B59" s="1"/>
      <c r="C59" s="2"/>
      <c r="D59" s="1"/>
      <c r="E59" s="112" t="s">
        <v>47</v>
      </c>
      <c r="F59" s="113">
        <f t="shared" ref="F59:Q59" si="37">SUM(S18:S34)</f>
        <v>34.5</v>
      </c>
      <c r="G59" s="114">
        <f t="shared" si="37"/>
        <v>54</v>
      </c>
      <c r="H59" s="115">
        <f t="shared" si="37"/>
        <v>74.833333333333329</v>
      </c>
      <c r="I59" s="115">
        <f t="shared" si="37"/>
        <v>84.75</v>
      </c>
      <c r="J59" s="115">
        <f t="shared" si="37"/>
        <v>84.3</v>
      </c>
      <c r="K59" s="115">
        <f t="shared" si="37"/>
        <v>83.5</v>
      </c>
      <c r="L59" s="115">
        <f t="shared" si="37"/>
        <v>84.5</v>
      </c>
      <c r="M59" s="128">
        <f t="shared" si="37"/>
        <v>88.5</v>
      </c>
      <c r="N59" s="114">
        <f t="shared" si="37"/>
        <v>116.34444471782342</v>
      </c>
      <c r="O59" s="129">
        <f t="shared" si="37"/>
        <v>97.683264094558254</v>
      </c>
      <c r="P59" s="129">
        <f t="shared" si="37"/>
        <v>89.209392756689056</v>
      </c>
      <c r="Q59" s="128">
        <f t="shared" si="37"/>
        <v>84.130435973558974</v>
      </c>
      <c r="R59" s="117"/>
      <c r="S59" s="109"/>
      <c r="T59" s="109"/>
      <c r="U59" s="109"/>
      <c r="V59" s="1"/>
      <c r="W59" s="1"/>
      <c r="X59" s="1"/>
      <c r="Y59" s="1"/>
      <c r="Z59" s="1"/>
      <c r="AA59" s="1"/>
      <c r="AB59" s="3"/>
      <c r="AC59" s="3"/>
      <c r="AD59" s="3"/>
      <c r="AE59" s="1"/>
      <c r="AF59" s="1"/>
    </row>
    <row r="60" spans="2:44" s="4" customFormat="1">
      <c r="B60" s="1"/>
      <c r="C60" s="2"/>
      <c r="D60" s="1"/>
      <c r="E60" s="94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09"/>
      <c r="T60" s="109"/>
      <c r="U60" s="109"/>
      <c r="V60" s="1"/>
      <c r="W60" s="1"/>
      <c r="X60" s="1"/>
      <c r="Y60" s="1"/>
      <c r="Z60" s="1"/>
      <c r="AA60" s="1"/>
      <c r="AB60" s="3"/>
      <c r="AC60" s="3"/>
      <c r="AD60" s="3"/>
      <c r="AE60" s="1"/>
      <c r="AF60" s="1"/>
    </row>
    <row r="61" spans="2:44" s="4" customFormat="1" ht="15" thickBot="1">
      <c r="B61" s="1"/>
      <c r="C61" s="2"/>
      <c r="D61" s="1"/>
      <c r="E61" s="94" t="s">
        <v>51</v>
      </c>
      <c r="F61" s="109"/>
      <c r="G61" s="109"/>
      <c r="H61" s="109"/>
      <c r="I61" s="109"/>
      <c r="J61" s="109"/>
      <c r="K61" s="109"/>
      <c r="L61" s="109"/>
      <c r="M61" s="109"/>
      <c r="N61" s="130"/>
      <c r="O61" s="130"/>
      <c r="P61" s="130"/>
      <c r="Q61" s="130"/>
      <c r="R61" s="130"/>
      <c r="S61" s="109"/>
      <c r="T61" s="109"/>
      <c r="U61" s="109"/>
      <c r="V61" s="1"/>
      <c r="W61" s="1"/>
      <c r="X61" s="1"/>
      <c r="Y61" s="1"/>
      <c r="Z61" s="1"/>
      <c r="AA61" s="1"/>
      <c r="AB61" s="3"/>
      <c r="AC61" s="3"/>
      <c r="AD61" s="3"/>
      <c r="AE61" s="1"/>
      <c r="AF61" s="1"/>
    </row>
    <row r="62" spans="2:44" s="2" customFormat="1" ht="15" thickBot="1">
      <c r="B62" s="1"/>
      <c r="D62" s="95"/>
      <c r="E62" s="10"/>
      <c r="F62" s="11" t="s">
        <v>5</v>
      </c>
      <c r="G62" s="96" t="s">
        <v>6</v>
      </c>
      <c r="H62" s="17" t="s">
        <v>7</v>
      </c>
      <c r="I62" s="17" t="s">
        <v>8</v>
      </c>
      <c r="J62" s="17" t="s">
        <v>9</v>
      </c>
      <c r="K62" s="17" t="s">
        <v>10</v>
      </c>
      <c r="L62" s="17" t="s">
        <v>11</v>
      </c>
      <c r="M62" s="134" t="s">
        <v>1</v>
      </c>
      <c r="N62" s="96" t="s">
        <v>2</v>
      </c>
      <c r="O62" s="17" t="s">
        <v>12</v>
      </c>
      <c r="P62" s="17" t="s">
        <v>13</v>
      </c>
      <c r="Q62" s="16" t="s">
        <v>14</v>
      </c>
      <c r="R62" s="95"/>
      <c r="S62" s="97"/>
      <c r="T62" s="97"/>
      <c r="U62" s="97">
        <f t="shared" ref="U62:X62" si="38">STDEV(U26:U47)</f>
        <v>69.217987724011479</v>
      </c>
      <c r="V62" s="97">
        <f t="shared" si="38"/>
        <v>65.785091696171435</v>
      </c>
      <c r="W62" s="97">
        <f t="shared" si="38"/>
        <v>69.335146400045844</v>
      </c>
      <c r="X62" s="97">
        <f t="shared" si="38"/>
        <v>68.711844276366563</v>
      </c>
      <c r="Y62" s="2" t="s">
        <v>42</v>
      </c>
      <c r="Z62" s="97">
        <f>STDEV(Z26:Z47)</f>
        <v>69.698340849013491</v>
      </c>
      <c r="AA62" s="97">
        <f>STDEV(AA26:AA47)</f>
        <v>77.312927330333693</v>
      </c>
      <c r="AB62" s="97"/>
      <c r="AC62" s="97"/>
      <c r="AD62" s="97"/>
      <c r="AG62" s="82"/>
      <c r="AH62" s="82"/>
      <c r="AI62" s="82"/>
      <c r="AJ62" s="82"/>
      <c r="AK62" s="82"/>
      <c r="AL62" s="82"/>
      <c r="AO62" s="82"/>
      <c r="AP62" s="82"/>
      <c r="AQ62" s="82"/>
      <c r="AR62" s="82"/>
    </row>
    <row r="63" spans="2:44" s="4" customFormat="1">
      <c r="B63" s="1" t="s">
        <v>49</v>
      </c>
      <c r="C63" s="2"/>
      <c r="D63" s="1"/>
      <c r="E63" s="119" t="s">
        <v>44</v>
      </c>
      <c r="F63" s="120">
        <f t="shared" ref="F63:Q63" si="39">SUMPRODUCT(ABS(S30:S45)/($E$30:$E$45))/COUNT($E$30:$E$45)</f>
        <v>0.51181271309074317</v>
      </c>
      <c r="G63" s="123">
        <f t="shared" si="39"/>
        <v>0.48366107987796664</v>
      </c>
      <c r="H63" s="121">
        <f t="shared" si="39"/>
        <v>0.57955696343311081</v>
      </c>
      <c r="I63" s="121">
        <f t="shared" si="39"/>
        <v>0.51899145752244147</v>
      </c>
      <c r="J63" s="121">
        <f t="shared" si="39"/>
        <v>0.52200626037573883</v>
      </c>
      <c r="K63" s="121">
        <f t="shared" si="39"/>
        <v>0.52341363468809143</v>
      </c>
      <c r="L63" s="121">
        <f t="shared" si="39"/>
        <v>0.54053945305172901</v>
      </c>
      <c r="M63" s="122">
        <f t="shared" si="39"/>
        <v>0.54985741884319972</v>
      </c>
      <c r="N63" s="123">
        <f t="shared" si="39"/>
        <v>0.6871026586966239</v>
      </c>
      <c r="O63" s="121">
        <f t="shared" si="39"/>
        <v>0.56283628133450003</v>
      </c>
      <c r="P63" s="121">
        <f t="shared" si="39"/>
        <v>0.52706635766505383</v>
      </c>
      <c r="Q63" s="136">
        <f t="shared" si="39"/>
        <v>0.51154302427787723</v>
      </c>
      <c r="R63" s="142"/>
      <c r="S63" s="103"/>
      <c r="T63" s="103"/>
      <c r="U63" s="103"/>
      <c r="V63" s="1"/>
      <c r="W63" s="1"/>
      <c r="X63" s="1"/>
      <c r="Y63" s="1"/>
      <c r="Z63" s="1"/>
      <c r="AA63" s="1"/>
      <c r="AB63" s="3"/>
      <c r="AC63" s="3"/>
      <c r="AD63" s="3"/>
      <c r="AE63" s="1"/>
      <c r="AF63" s="1"/>
    </row>
    <row r="64" spans="2:44" s="4" customFormat="1">
      <c r="B64" s="1" t="s">
        <v>52</v>
      </c>
      <c r="C64" s="2"/>
      <c r="D64" s="1"/>
      <c r="E64" s="98" t="s">
        <v>45</v>
      </c>
      <c r="F64" s="105">
        <f t="shared" ref="F64:Q64" si="40">SUMPRODUCT(ABS(S30:S45))/COUNT(S30:S45)</f>
        <v>62.875</v>
      </c>
      <c r="G64" s="126">
        <f t="shared" si="40"/>
        <v>52.625</v>
      </c>
      <c r="H64" s="124">
        <f t="shared" si="40"/>
        <v>53.041666666666679</v>
      </c>
      <c r="I64" s="124">
        <f t="shared" si="40"/>
        <v>48.921875</v>
      </c>
      <c r="J64" s="124">
        <f t="shared" si="40"/>
        <v>52.400000000000006</v>
      </c>
      <c r="K64" s="124">
        <f t="shared" si="40"/>
        <v>53.572916666666664</v>
      </c>
      <c r="L64" s="124">
        <f t="shared" si="40"/>
        <v>56.8125</v>
      </c>
      <c r="M64" s="125">
        <f t="shared" si="40"/>
        <v>58.40625</v>
      </c>
      <c r="N64" s="126">
        <f t="shared" si="40"/>
        <v>81.491511575633609</v>
      </c>
      <c r="O64" s="124">
        <f t="shared" si="40"/>
        <v>64.694546821862829</v>
      </c>
      <c r="P64" s="124">
        <f t="shared" si="40"/>
        <v>58.761748525206343</v>
      </c>
      <c r="Q64" s="137">
        <f t="shared" si="40"/>
        <v>55.513854643316229</v>
      </c>
      <c r="R64" s="117"/>
      <c r="S64" s="109"/>
      <c r="T64" s="109"/>
      <c r="U64" s="109"/>
      <c r="V64" s="1"/>
      <c r="W64" s="1"/>
      <c r="X64" s="1"/>
      <c r="Y64" s="1"/>
      <c r="Z64" s="1"/>
      <c r="AA64" s="1"/>
      <c r="AB64" s="3"/>
      <c r="AC64" s="3"/>
      <c r="AD64" s="3"/>
      <c r="AE64" s="1"/>
      <c r="AF64" s="1"/>
    </row>
    <row r="65" spans="2:45">
      <c r="E65" s="110" t="s">
        <v>46</v>
      </c>
      <c r="F65" s="111">
        <f t="shared" ref="F65:Q65" si="41">SUMPRODUCT((S30:S45)*(S30:S45))/COUNT(S30:S45)</f>
        <v>9296</v>
      </c>
      <c r="G65" s="106">
        <f t="shared" si="41"/>
        <v>5862.1875</v>
      </c>
      <c r="H65" s="107">
        <f t="shared" si="41"/>
        <v>5868.375</v>
      </c>
      <c r="I65" s="107">
        <f t="shared" si="41"/>
        <v>5456.00390625</v>
      </c>
      <c r="J65" s="107">
        <f t="shared" si="41"/>
        <v>6209.9849999999997</v>
      </c>
      <c r="K65" s="107">
        <f t="shared" si="41"/>
        <v>6422.1197916666661</v>
      </c>
      <c r="L65" s="107">
        <f t="shared" si="41"/>
        <v>6926.786989795919</v>
      </c>
      <c r="M65" s="127">
        <f t="shared" si="41"/>
        <v>7221.580078125</v>
      </c>
      <c r="N65" s="106">
        <f t="shared" si="41"/>
        <v>12300.747350682797</v>
      </c>
      <c r="O65" s="107">
        <f t="shared" si="41"/>
        <v>9349.96063669256</v>
      </c>
      <c r="P65" s="107">
        <f t="shared" si="41"/>
        <v>7772.8792844772324</v>
      </c>
      <c r="Q65" s="108">
        <f t="shared" si="41"/>
        <v>6892.8334204894309</v>
      </c>
      <c r="R65" s="117"/>
      <c r="S65" s="109"/>
      <c r="T65" s="109"/>
      <c r="U65" s="109"/>
    </row>
    <row r="66" spans="2:45" ht="15" thickBot="1">
      <c r="E66" s="112" t="s">
        <v>47</v>
      </c>
      <c r="F66" s="113">
        <f t="shared" ref="F66:Q66" si="42">SUM(S30:S45)</f>
        <v>112</v>
      </c>
      <c r="G66" s="114">
        <f t="shared" si="42"/>
        <v>200</v>
      </c>
      <c r="H66" s="115">
        <f t="shared" si="42"/>
        <v>257.33333333333326</v>
      </c>
      <c r="I66" s="115">
        <f t="shared" si="42"/>
        <v>328.75</v>
      </c>
      <c r="J66" s="115">
        <f t="shared" si="42"/>
        <v>406.79999999999995</v>
      </c>
      <c r="K66" s="115">
        <f t="shared" si="42"/>
        <v>514.83333333333326</v>
      </c>
      <c r="L66" s="115">
        <f t="shared" si="42"/>
        <v>599.5714285714289</v>
      </c>
      <c r="M66" s="128">
        <f t="shared" si="42"/>
        <v>682.5</v>
      </c>
      <c r="N66" s="114">
        <f t="shared" si="42"/>
        <v>1285.9235267621088</v>
      </c>
      <c r="O66" s="129">
        <f t="shared" si="42"/>
        <v>1015.8220116469556</v>
      </c>
      <c r="P66" s="129">
        <f t="shared" si="42"/>
        <v>817.95526846125017</v>
      </c>
      <c r="Q66" s="116">
        <f t="shared" si="42"/>
        <v>668.7780671218153</v>
      </c>
      <c r="R66" s="117"/>
      <c r="S66" s="109"/>
      <c r="T66" s="109"/>
      <c r="U66" s="109"/>
    </row>
    <row r="67" spans="2:45" s="94" customFormat="1">
      <c r="C67" s="138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09"/>
      <c r="T67" s="109"/>
      <c r="U67" s="109"/>
      <c r="AB67" s="139"/>
      <c r="AC67" s="139"/>
      <c r="AD67" s="139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</row>
    <row r="68" spans="2:45">
      <c r="E68" s="94"/>
      <c r="F68" s="109"/>
      <c r="G68" s="109"/>
      <c r="H68" s="109"/>
      <c r="I68" s="109"/>
      <c r="J68" s="109"/>
      <c r="K68" s="109"/>
      <c r="L68" s="109"/>
      <c r="M68" s="109" t="s">
        <v>53</v>
      </c>
      <c r="N68" s="130">
        <v>0.05</v>
      </c>
      <c r="O68" s="130">
        <v>0.1</v>
      </c>
      <c r="P68" s="130">
        <v>0.15</v>
      </c>
      <c r="Q68" s="130">
        <v>0.2</v>
      </c>
      <c r="R68" s="130"/>
      <c r="S68" s="109"/>
      <c r="T68" s="109"/>
      <c r="U68" s="109"/>
    </row>
    <row r="69" spans="2:45">
      <c r="N69" s="42"/>
      <c r="O69" s="42"/>
      <c r="P69" s="42"/>
      <c r="Q69" s="42"/>
      <c r="R69" s="42"/>
    </row>
    <row r="70" spans="2:45">
      <c r="B70" s="20"/>
      <c r="C70" s="75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42"/>
      <c r="W70" s="42"/>
      <c r="X70" s="42"/>
      <c r="Y70" s="42"/>
      <c r="Z70" s="42"/>
      <c r="AA70" s="42"/>
    </row>
    <row r="71" spans="2:45">
      <c r="B71" s="20"/>
      <c r="C71" s="75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42"/>
      <c r="W71" s="42"/>
      <c r="X71" s="42"/>
      <c r="Y71" s="42"/>
      <c r="Z71" s="42"/>
      <c r="AA71" s="42"/>
    </row>
    <row r="72" spans="2:45">
      <c r="B72" s="20"/>
      <c r="C72" s="75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42"/>
      <c r="W72" s="42"/>
      <c r="X72" s="42"/>
      <c r="Y72" s="42"/>
      <c r="Z72" s="42"/>
      <c r="AA72" s="42"/>
    </row>
    <row r="73" spans="2:45">
      <c r="B73" s="20"/>
      <c r="C73" s="75"/>
      <c r="E73" s="20"/>
    </row>
    <row r="74" spans="2:45">
      <c r="B74" s="20"/>
      <c r="C74" s="75"/>
      <c r="E74" s="20"/>
    </row>
    <row r="75" spans="2:45">
      <c r="B75" s="20"/>
      <c r="C75" s="75"/>
      <c r="E75" s="20"/>
    </row>
    <row r="76" spans="2:45">
      <c r="B76" s="20"/>
      <c r="C76" s="75"/>
      <c r="E76" s="20"/>
    </row>
    <row r="77" spans="2:45">
      <c r="B77" s="20"/>
      <c r="C77" s="75"/>
      <c r="E77" s="20"/>
    </row>
    <row r="78" spans="2:45">
      <c r="B78" s="20"/>
      <c r="C78" s="75"/>
      <c r="E78" s="20"/>
    </row>
    <row r="79" spans="2:45">
      <c r="B79" s="20"/>
      <c r="C79" s="75"/>
      <c r="E79" s="20"/>
    </row>
  </sheetData>
  <mergeCells count="5">
    <mergeCell ref="AH2:AM2"/>
    <mergeCell ref="AN2:AS2"/>
    <mergeCell ref="C4:C12"/>
    <mergeCell ref="C13:C29"/>
    <mergeCell ref="E55:Q55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天猫案例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Liu</dc:creator>
  <cp:lastModifiedBy>Bob Liu</cp:lastModifiedBy>
  <dcterms:created xsi:type="dcterms:W3CDTF">2019-02-10T18:09:48Z</dcterms:created>
  <dcterms:modified xsi:type="dcterms:W3CDTF">2019-02-10T18:20:07Z</dcterms:modified>
</cp:coreProperties>
</file>